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A17D9313-2C61-4B24-99C6-95D5309527D7}" xr6:coauthVersionLast="47" xr6:coauthVersionMax="47" xr10:uidLastSave="{00000000-0000-0000-0000-000000000000}"/>
  <bookViews>
    <workbookView xWindow="30" yWindow="630" windowWidth="28770" windowHeight="15570" xr2:uid="{00000000-000D-0000-FFFF-FFFF00000000}"/>
  </bookViews>
  <sheets>
    <sheet name="ElecEng" sheetId="1" r:id="rId1"/>
    <sheet name="Course Units" sheetId="2" r:id="rId2"/>
    <sheet name="Course Summ 2025-26" sheetId="5" r:id="rId3"/>
    <sheet name="Course Summ 2024-25" sheetId="4" r:id="rId4"/>
  </sheets>
  <externalReferences>
    <externalReference r:id="rId5"/>
  </externalReferences>
  <definedNames>
    <definedName name="apsc221">ElecEng!$N$56</definedName>
    <definedName name="apsc221_selected">ElecEng!$B$56</definedName>
    <definedName name="apsc291_selected">ElecEng!$B$46</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ElecEng!$N$38</definedName>
    <definedName name="elec221_selected">ElecEng!$B$38</definedName>
    <definedName name="elec252">ElecEng!$N$39</definedName>
    <definedName name="elec252_selected">ElecEng!$B$39</definedName>
    <definedName name="elec271">ElecEng!$N$40</definedName>
    <definedName name="elec271_selected">ElecEng!$B$40</definedName>
    <definedName name="elec274">ElecEng!$N$42</definedName>
    <definedName name="elec274_selected">ElecEng!$B$42</definedName>
    <definedName name="elec278">ElecEng!$N$43</definedName>
    <definedName name="elec278_selected">ElecEng!$B$43</definedName>
    <definedName name="elec280">ElecEng!$N$44</definedName>
    <definedName name="elec280_selected">ElecEng!$B$44</definedName>
    <definedName name="elec293">ElecEng!#REF!</definedName>
    <definedName name="elec293_selected">ElecEng!$B$45</definedName>
    <definedName name="elec294">ElecEng!#REF!</definedName>
    <definedName name="elec294_selected">ElecEng!#REF!</definedName>
    <definedName name="elec299">ElecEng!#REF!</definedName>
    <definedName name="elec299_selected">ElecEng!#REF!</definedName>
    <definedName name="elec323">ElecEng!$N$47</definedName>
    <definedName name="elec323_selected">ElecEng!$B$47</definedName>
    <definedName name="elec324">ElecEng!$N$48</definedName>
    <definedName name="elec324_selected">ElecEng!$B$48</definedName>
    <definedName name="elec326">ElecEng!$N$49</definedName>
    <definedName name="elec326_selected">ElecEng!$B$49</definedName>
    <definedName name="elec333">ElecEng!$N$80</definedName>
    <definedName name="elec333_selected">ElecEng!$B$80</definedName>
    <definedName name="elec344">ElecEng!$N$40</definedName>
    <definedName name="elec344_selected">ElecEng!#REF!</definedName>
    <definedName name="elec353">ElecEng!$N$50</definedName>
    <definedName name="elec353_selected">ElecEng!$B$50</definedName>
    <definedName name="elec371">ElecEng!$N$51</definedName>
    <definedName name="elec371_selected">ElecEng!$B$51</definedName>
    <definedName name="elec381">ElecEng!$N$52</definedName>
    <definedName name="elec381_selected">ElecEng!$B$52</definedName>
    <definedName name="elec390">ElecEng!$N$53</definedName>
    <definedName name="elec390_selected">ElecEng!$B$53</definedName>
    <definedName name="elec408">ElecEng!$N$82</definedName>
    <definedName name="elec408_selected">ElecEng!$B$82</definedName>
    <definedName name="elec421">ElecEng!$N$85</definedName>
    <definedName name="elec421_selected">ElecEng!$B$85</definedName>
    <definedName name="elec422">ElecEng!$N$86</definedName>
    <definedName name="elec422_selected">ElecEng!$B$86</definedName>
    <definedName name="elec431">ElecEng!#REF!</definedName>
    <definedName name="elec431_selected">ElecEng!#REF!</definedName>
    <definedName name="elec433">ElecEng!$N$88</definedName>
    <definedName name="elec433_selected">ElecEng!$B$88</definedName>
    <definedName name="elec436">ElecEng!$N$89</definedName>
    <definedName name="elec436_selected">ElecEng!$B$89</definedName>
    <definedName name="elec443">ElecEng!$N$91</definedName>
    <definedName name="elec443_selected">ElecEng!$B$91</definedName>
    <definedName name="elec444_selected">ElecEng!$B$92</definedName>
    <definedName name="elec448">ElecEng!#REF!</definedName>
    <definedName name="elec448_selected">ElecEng!#REF!</definedName>
    <definedName name="elec451">ElecEng!#REF!</definedName>
    <definedName name="elec451_selected">ElecEng!#REF!</definedName>
    <definedName name="elec454">ElecEng!$N$94</definedName>
    <definedName name="elec454_selected">ElecEng!$B$94</definedName>
    <definedName name="elec457">ElecEng!$N$95</definedName>
    <definedName name="elec457_selected">ElecEng!$B$95</definedName>
    <definedName name="elec461">ElecEng!$N$96</definedName>
    <definedName name="elec461_selected">ElecEng!$B$96</definedName>
    <definedName name="elec464">ElecEng!$N$97</definedName>
    <definedName name="elec464_selected">ElecEng!$B$97</definedName>
    <definedName name="elec470">ElecEng!$N$98</definedName>
    <definedName name="elec470_selected">ElecEng!$B$98</definedName>
    <definedName name="elec471">ElecEng!$N$99</definedName>
    <definedName name="elec471_selected">ElecEng!$B$99</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ElecEng!$N$104</definedName>
    <definedName name="elec483_selected">ElecEng!$B$104</definedName>
    <definedName name="elec486">ElecEng!$N$105</definedName>
    <definedName name="elec486_selected">ElecEng!$B$105</definedName>
    <definedName name="elec487">ElecEng!#REF!</definedName>
    <definedName name="elec487_selected">ElecEng!#REF!</definedName>
    <definedName name="elec490">ElecEng!$N$62</definedName>
    <definedName name="elec490_selected">ElecEng!$B$62</definedName>
    <definedName name="elec497_selected">ElecEng!#REF!</definedName>
    <definedName name="eled444">ElecEng!$N$50</definedName>
    <definedName name="math228">ElecEng!$N$54</definedName>
    <definedName name="math228_selected">ElecEng!$B$54</definedName>
    <definedName name="math235">ElecEng!$N$55</definedName>
    <definedName name="math235_selected">ElecEng!$B$55</definedName>
    <definedName name="mech456_selected">ElecEng!#REF!</definedName>
    <definedName name="phys336">ElecEng!$N$57</definedName>
    <definedName name="phys336_selected">ElecEng!$B$57</definedName>
    <definedName name="_xlnm.Print_Area" localSheetId="0">ElecEng!$A$1:$M$166</definedName>
    <definedName name="sdfsdf">ElecEng!$N$51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0" i="1" l="1"/>
  <c r="B159" i="1"/>
  <c r="A133" i="1"/>
  <c r="C133" i="1"/>
  <c r="D133" i="1"/>
  <c r="E133" i="1"/>
  <c r="F133" i="1"/>
  <c r="G133" i="1"/>
  <c r="H133" i="1"/>
  <c r="I133" i="1"/>
  <c r="J133" i="1"/>
  <c r="K133" i="1"/>
  <c r="L133" i="1"/>
  <c r="M133" i="1"/>
  <c r="A134" i="1"/>
  <c r="C134" i="1"/>
  <c r="D134" i="1"/>
  <c r="E134" i="1"/>
  <c r="F134" i="1"/>
  <c r="G134" i="1"/>
  <c r="H134" i="1"/>
  <c r="I134" i="1"/>
  <c r="J134" i="1"/>
  <c r="K134" i="1"/>
  <c r="L134" i="1"/>
  <c r="M134" i="1"/>
  <c r="A135" i="1"/>
  <c r="C135" i="1"/>
  <c r="D135" i="1"/>
  <c r="E135" i="1"/>
  <c r="F135" i="1"/>
  <c r="G135" i="1"/>
  <c r="H135" i="1"/>
  <c r="I135" i="1"/>
  <c r="J135" i="1"/>
  <c r="K135" i="1"/>
  <c r="L135" i="1"/>
  <c r="M135" i="1"/>
  <c r="M114" i="2"/>
  <c r="G114" i="2"/>
  <c r="F114" i="2"/>
  <c r="B114" i="2"/>
  <c r="E114" i="2" s="1"/>
  <c r="M113" i="2"/>
  <c r="G113" i="2"/>
  <c r="F113" i="2"/>
  <c r="B113" i="2"/>
  <c r="E113" i="2" s="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M71" i="2"/>
  <c r="M90" i="1" s="1"/>
  <c r="G71" i="2"/>
  <c r="G90" i="1" s="1"/>
  <c r="F71" i="2"/>
  <c r="F90" i="1" s="1"/>
  <c r="B71" i="2"/>
  <c r="E71" i="2" s="1"/>
  <c r="M75" i="2"/>
  <c r="M94" i="1" s="1"/>
  <c r="G75" i="2"/>
  <c r="G94" i="1" s="1"/>
  <c r="F75" i="2"/>
  <c r="F94" i="1" s="1"/>
  <c r="B75" i="2"/>
  <c r="E75" i="2" s="1"/>
  <c r="M74" i="2"/>
  <c r="M93" i="1" s="1"/>
  <c r="G74" i="2"/>
  <c r="G93" i="1" s="1"/>
  <c r="F74" i="2"/>
  <c r="F93" i="1" s="1"/>
  <c r="B74" i="2"/>
  <c r="E74" i="2" s="1"/>
  <c r="C90" i="1" l="1"/>
  <c r="C94" i="1"/>
  <c r="C93" i="1"/>
  <c r="A22" i="1"/>
  <c r="D22" i="1"/>
  <c r="E22" i="1"/>
  <c r="G22" i="1"/>
  <c r="H22" i="1"/>
  <c r="I22" i="1"/>
  <c r="J22" i="1"/>
  <c r="K22" i="1"/>
  <c r="L22" i="1"/>
  <c r="M11" i="2"/>
  <c r="M22" i="1" s="1"/>
  <c r="F11" i="2"/>
  <c r="F22" i="1" s="1"/>
  <c r="B11" i="2"/>
  <c r="E11" i="2" s="1"/>
  <c r="M10" i="2"/>
  <c r="G10" i="2"/>
  <c r="F10" i="2"/>
  <c r="B10" i="2"/>
  <c r="E10" i="2" s="1"/>
  <c r="M9" i="2"/>
  <c r="G9" i="2"/>
  <c r="F9" i="2"/>
  <c r="B9" i="2"/>
  <c r="E9" i="2" s="1"/>
  <c r="M8" i="2"/>
  <c r="G8" i="2"/>
  <c r="F8" i="2"/>
  <c r="B8" i="2"/>
  <c r="E8" i="2" s="1"/>
  <c r="C22" i="1" l="1"/>
  <c r="A131" i="1"/>
  <c r="D131" i="1"/>
  <c r="E131" i="1"/>
  <c r="H131" i="1"/>
  <c r="I131" i="1"/>
  <c r="J131" i="1"/>
  <c r="K131" i="1"/>
  <c r="L131" i="1"/>
  <c r="M110" i="2"/>
  <c r="M131" i="1" s="1"/>
  <c r="G110" i="2"/>
  <c r="G131" i="1" s="1"/>
  <c r="F110" i="2"/>
  <c r="F131" i="1" s="1"/>
  <c r="B110" i="2"/>
  <c r="E110" i="2" s="1"/>
  <c r="C131" i="1" l="1"/>
  <c r="A81" i="1"/>
  <c r="D81" i="1"/>
  <c r="E81" i="1"/>
  <c r="H81" i="1"/>
  <c r="I81" i="1"/>
  <c r="J81" i="1"/>
  <c r="K81" i="1"/>
  <c r="L81" i="1"/>
  <c r="B62" i="2"/>
  <c r="E62" i="2" s="1"/>
  <c r="F62" i="2"/>
  <c r="F81" i="1" s="1"/>
  <c r="G62" i="2"/>
  <c r="G81" i="1" s="1"/>
  <c r="M62" i="2"/>
  <c r="M81" i="1" s="1"/>
  <c r="A102" i="1"/>
  <c r="D102" i="1"/>
  <c r="E102" i="1"/>
  <c r="H102" i="1"/>
  <c r="I102" i="1"/>
  <c r="J102" i="1"/>
  <c r="K102" i="1"/>
  <c r="L102" i="1"/>
  <c r="B84" i="2"/>
  <c r="E84" i="2" s="1"/>
  <c r="F84" i="2"/>
  <c r="F102" i="1" s="1"/>
  <c r="G84" i="2"/>
  <c r="G102" i="1" s="1"/>
  <c r="M84" i="2"/>
  <c r="M102" i="1" s="1"/>
  <c r="L45" i="1"/>
  <c r="K45" i="1"/>
  <c r="J45" i="1"/>
  <c r="I45" i="1"/>
  <c r="H45" i="1"/>
  <c r="E46" i="1"/>
  <c r="E45" i="1"/>
  <c r="D45" i="1"/>
  <c r="L46" i="1"/>
  <c r="J46" i="1"/>
  <c r="I46" i="1"/>
  <c r="H46" i="1"/>
  <c r="K46" i="1"/>
  <c r="D46" i="1"/>
  <c r="A46" i="1"/>
  <c r="A45" i="1"/>
  <c r="N45" i="1"/>
  <c r="O45" i="1"/>
  <c r="P45" i="1"/>
  <c r="M46" i="2"/>
  <c r="G46" i="2"/>
  <c r="F46" i="2"/>
  <c r="B46" i="2"/>
  <c r="E46" i="2" s="1"/>
  <c r="M36" i="2"/>
  <c r="M45" i="1" s="1"/>
  <c r="G36" i="2"/>
  <c r="G45" i="1" s="1"/>
  <c r="F36" i="2"/>
  <c r="F45" i="1" s="1"/>
  <c r="B36" i="2"/>
  <c r="C45" i="1" s="1"/>
  <c r="M37" i="2"/>
  <c r="M46" i="1" s="1"/>
  <c r="G37" i="2"/>
  <c r="G46" i="1" s="1"/>
  <c r="F37" i="2"/>
  <c r="F46" i="1" s="1"/>
  <c r="B37" i="2"/>
  <c r="E37" i="2" s="1"/>
  <c r="A20" i="1"/>
  <c r="D20" i="1"/>
  <c r="E20" i="1"/>
  <c r="G20" i="1"/>
  <c r="H20" i="1"/>
  <c r="I20" i="1"/>
  <c r="J20" i="1"/>
  <c r="K20" i="1"/>
  <c r="L20" i="1"/>
  <c r="A21" i="1"/>
  <c r="D21" i="1"/>
  <c r="E21" i="1"/>
  <c r="H21" i="1"/>
  <c r="I21" i="1"/>
  <c r="J21" i="1"/>
  <c r="K21" i="1"/>
  <c r="L21" i="1"/>
  <c r="M21" i="1"/>
  <c r="G21" i="1"/>
  <c r="F21" i="1"/>
  <c r="M20" i="1"/>
  <c r="F20" i="1"/>
  <c r="C81" i="1" l="1"/>
  <c r="C102" i="1"/>
  <c r="C46" i="1"/>
  <c r="C21" i="1"/>
  <c r="C20" i="1"/>
  <c r="E36" i="2"/>
  <c r="B12" i="2"/>
  <c r="E12" i="2" s="1"/>
  <c r="F12" i="2"/>
  <c r="G12" i="2"/>
  <c r="M12" i="2"/>
  <c r="B13" i="2"/>
  <c r="E13" i="2" s="1"/>
  <c r="F13" i="2"/>
  <c r="G13" i="2"/>
  <c r="M13" i="2"/>
  <c r="B14" i="2"/>
  <c r="E14" i="2" s="1"/>
  <c r="F14" i="2"/>
  <c r="G14" i="2"/>
  <c r="M14" i="2"/>
  <c r="B15" i="2"/>
  <c r="E15" i="2" s="1"/>
  <c r="F15" i="2"/>
  <c r="G15" i="2"/>
  <c r="M15" i="2"/>
  <c r="B16" i="2"/>
  <c r="E16" i="2" s="1"/>
  <c r="F16" i="2"/>
  <c r="G16" i="2"/>
  <c r="M16" i="2"/>
  <c r="B17" i="2"/>
  <c r="E17" i="2" s="1"/>
  <c r="F17" i="2"/>
  <c r="G17" i="2"/>
  <c r="M17" i="2"/>
  <c r="B18" i="2"/>
  <c r="E18" i="2" s="1"/>
  <c r="F18" i="2"/>
  <c r="G18" i="2"/>
  <c r="M18" i="2"/>
  <c r="B19" i="2"/>
  <c r="E19" i="2" s="1"/>
  <c r="F19" i="2"/>
  <c r="G19" i="2"/>
  <c r="M19" i="2"/>
  <c r="B20" i="2"/>
  <c r="E20" i="2" s="1"/>
  <c r="F20" i="2"/>
  <c r="G20" i="2"/>
  <c r="M20" i="2"/>
  <c r="B21" i="2"/>
  <c r="E21" i="2" s="1"/>
  <c r="F21" i="2"/>
  <c r="G21" i="2"/>
  <c r="M21" i="2"/>
  <c r="B22" i="2"/>
  <c r="E22" i="2" s="1"/>
  <c r="F22" i="2"/>
  <c r="G22" i="2"/>
  <c r="M22" i="2"/>
  <c r="A111" i="1" l="1"/>
  <c r="D111" i="1"/>
  <c r="E111" i="1"/>
  <c r="H111" i="1"/>
  <c r="I111" i="1"/>
  <c r="J111" i="1"/>
  <c r="K111" i="1"/>
  <c r="L111" i="1"/>
  <c r="A112" i="1"/>
  <c r="D112" i="1"/>
  <c r="E112" i="1"/>
  <c r="H112" i="1"/>
  <c r="I112" i="1"/>
  <c r="J112" i="1"/>
  <c r="K112" i="1"/>
  <c r="L112" i="1"/>
  <c r="A113" i="1"/>
  <c r="D113" i="1"/>
  <c r="E113" i="1"/>
  <c r="H113" i="1"/>
  <c r="I113" i="1"/>
  <c r="J113" i="1"/>
  <c r="K113" i="1"/>
  <c r="L113" i="1"/>
  <c r="F140" i="1"/>
  <c r="G140" i="1"/>
  <c r="M140" i="1"/>
  <c r="F141" i="1"/>
  <c r="G141" i="1"/>
  <c r="M141" i="1"/>
  <c r="F142" i="1"/>
  <c r="G142" i="1"/>
  <c r="M142" i="1"/>
  <c r="D143" i="1"/>
  <c r="E143" i="1"/>
  <c r="H143" i="1"/>
  <c r="I143" i="1"/>
  <c r="J143" i="1"/>
  <c r="K143" i="1"/>
  <c r="L143" i="1"/>
  <c r="A83" i="1"/>
  <c r="D83" i="1"/>
  <c r="E83" i="1"/>
  <c r="H83" i="1"/>
  <c r="I83" i="1"/>
  <c r="J83" i="1"/>
  <c r="K83" i="1"/>
  <c r="L83" i="1"/>
  <c r="M64" i="2"/>
  <c r="M83" i="1" s="1"/>
  <c r="G64" i="2"/>
  <c r="G83" i="1" s="1"/>
  <c r="F64" i="2"/>
  <c r="F83" i="1" s="1"/>
  <c r="B64" i="2"/>
  <c r="E64" i="2" s="1"/>
  <c r="M92" i="2"/>
  <c r="M113" i="1" s="1"/>
  <c r="G92" i="2"/>
  <c r="G113" i="1" s="1"/>
  <c r="F92" i="2"/>
  <c r="F113" i="1" s="1"/>
  <c r="B92" i="2"/>
  <c r="E92" i="2" s="1"/>
  <c r="M90" i="2"/>
  <c r="M111" i="1" s="1"/>
  <c r="G90" i="2"/>
  <c r="G111" i="1" s="1"/>
  <c r="F90" i="2"/>
  <c r="F111" i="1" s="1"/>
  <c r="B90" i="2"/>
  <c r="E90" i="2" s="1"/>
  <c r="C83" i="1" l="1"/>
  <c r="C113" i="1"/>
  <c r="C111" i="1"/>
  <c r="G143" i="1"/>
  <c r="M143" i="1"/>
  <c r="F143" i="1"/>
  <c r="C143" i="1" s="1"/>
  <c r="M103" i="1"/>
  <c r="L103" i="1"/>
  <c r="K103" i="1"/>
  <c r="J103" i="1"/>
  <c r="I103" i="1"/>
  <c r="H103" i="1"/>
  <c r="G103" i="1"/>
  <c r="F103" i="1"/>
  <c r="E103" i="1"/>
  <c r="D103" i="1"/>
  <c r="C103" i="1"/>
  <c r="F85" i="2"/>
  <c r="M85" i="2"/>
  <c r="G85" i="2"/>
  <c r="F83" i="2"/>
  <c r="G83" i="2"/>
  <c r="M83" i="2"/>
  <c r="K38" i="1" l="1"/>
  <c r="L38" i="1"/>
  <c r="M30" i="2"/>
  <c r="G30" i="2"/>
  <c r="F30" i="2"/>
  <c r="B30" i="2"/>
  <c r="E30" i="2" s="1"/>
  <c r="B31" i="2"/>
  <c r="E31" i="2" s="1"/>
  <c r="F31" i="2"/>
  <c r="G31" i="2"/>
  <c r="M31" i="2"/>
  <c r="B32" i="2"/>
  <c r="E32" i="2" s="1"/>
  <c r="F32" i="2"/>
  <c r="G32" i="2"/>
  <c r="M32" i="2"/>
  <c r="M42" i="2"/>
  <c r="G42" i="2"/>
  <c r="F42" i="2"/>
  <c r="B42" i="2"/>
  <c r="E42" i="2" s="1"/>
  <c r="M41" i="2"/>
  <c r="G41" i="2"/>
  <c r="F41" i="2"/>
  <c r="B41" i="2"/>
  <c r="E41" i="2" s="1"/>
  <c r="M40" i="2"/>
  <c r="G40" i="2"/>
  <c r="F40" i="2"/>
  <c r="B40" i="2"/>
  <c r="E40" i="2" s="1"/>
  <c r="M39" i="2"/>
  <c r="G39" i="2"/>
  <c r="F39" i="2"/>
  <c r="B39" i="2"/>
  <c r="E39" i="2" s="1"/>
  <c r="M38" i="2"/>
  <c r="G38" i="2"/>
  <c r="F38" i="2"/>
  <c r="B38" i="2"/>
  <c r="E38" i="2" s="1"/>
  <c r="B44" i="2" l="1"/>
  <c r="L87" i="1" l="1"/>
  <c r="K87" i="1"/>
  <c r="J87" i="1"/>
  <c r="I87" i="1"/>
  <c r="H87" i="1"/>
  <c r="E87" i="1"/>
  <c r="D87" i="1"/>
  <c r="A87" i="1"/>
  <c r="L78" i="1"/>
  <c r="K78" i="1"/>
  <c r="J78" i="1"/>
  <c r="I78" i="1"/>
  <c r="H78" i="1"/>
  <c r="E78" i="1"/>
  <c r="D78" i="1"/>
  <c r="A78" i="1"/>
  <c r="M82" i="2"/>
  <c r="M101" i="1" s="1"/>
  <c r="G82" i="2"/>
  <c r="G101" i="1" s="1"/>
  <c r="F82" i="2"/>
  <c r="F101" i="1" s="1"/>
  <c r="B82" i="2"/>
  <c r="M59" i="2"/>
  <c r="M78" i="1" s="1"/>
  <c r="G59" i="2"/>
  <c r="G78" i="1" s="1"/>
  <c r="F59" i="2"/>
  <c r="F78" i="1" s="1"/>
  <c r="B59" i="2"/>
  <c r="E59" i="2" s="1"/>
  <c r="M68" i="2"/>
  <c r="M87" i="1" s="1"/>
  <c r="G68" i="2"/>
  <c r="G87" i="1" s="1"/>
  <c r="F68" i="2"/>
  <c r="F87" i="1" s="1"/>
  <c r="B68" i="2"/>
  <c r="E68" i="2" s="1"/>
  <c r="E82" i="2" l="1"/>
  <c r="C101" i="1"/>
  <c r="C87" i="1"/>
  <c r="C78" i="1"/>
  <c r="B91" i="2"/>
  <c r="C112" i="1" s="1"/>
  <c r="M60" i="2" l="1"/>
  <c r="G60" i="2"/>
  <c r="F60" i="2"/>
  <c r="B60" i="2"/>
  <c r="E60" i="2" s="1"/>
  <c r="D32" i="1"/>
  <c r="E32" i="1"/>
  <c r="H32" i="1"/>
  <c r="I32" i="1"/>
  <c r="J32" i="1"/>
  <c r="K32" i="1"/>
  <c r="L32" i="1"/>
  <c r="A33" i="1"/>
  <c r="A32" i="1"/>
  <c r="A31" i="1"/>
  <c r="A30" i="1"/>
  <c r="A29" i="1"/>
  <c r="A28" i="1"/>
  <c r="A27" i="1"/>
  <c r="A26" i="1"/>
  <c r="A25" i="1"/>
  <c r="A24" i="1"/>
  <c r="A19" i="1"/>
  <c r="A23" i="1"/>
  <c r="M32" i="1"/>
  <c r="G32" i="1"/>
  <c r="F32" i="1"/>
  <c r="C32" i="1"/>
  <c r="L79" i="1" l="1"/>
  <c r="K79" i="1"/>
  <c r="J79" i="1"/>
  <c r="I79" i="1"/>
  <c r="H79" i="1"/>
  <c r="G79" i="1"/>
  <c r="F79" i="1"/>
  <c r="E79" i="1"/>
  <c r="D79" i="1"/>
  <c r="C79" i="1"/>
  <c r="B61" i="2"/>
  <c r="E61" i="2" s="1"/>
  <c r="P80" i="1" s="1"/>
  <c r="B63" i="2"/>
  <c r="E63" i="2" s="1"/>
  <c r="P99" i="1" s="1"/>
  <c r="B65" i="2"/>
  <c r="O82" i="1" s="1"/>
  <c r="B66" i="2"/>
  <c r="C85" i="1" s="1"/>
  <c r="B67" i="2"/>
  <c r="E67" i="2" s="1"/>
  <c r="P85" i="1" s="1"/>
  <c r="P86" i="1"/>
  <c r="B69" i="2"/>
  <c r="E69" i="2" s="1"/>
  <c r="B70" i="2"/>
  <c r="O88" i="1" s="1"/>
  <c r="B72" i="2"/>
  <c r="B73" i="2"/>
  <c r="B76" i="2"/>
  <c r="B77" i="2"/>
  <c r="C96" i="1" s="1"/>
  <c r="B78" i="2"/>
  <c r="B79" i="2"/>
  <c r="B80" i="2"/>
  <c r="B81" i="2"/>
  <c r="C100" i="1" s="1"/>
  <c r="B86" i="2"/>
  <c r="O104" i="1" s="1"/>
  <c r="B87" i="2"/>
  <c r="E87" i="2" s="1"/>
  <c r="P105" i="1" s="1"/>
  <c r="B88" i="2"/>
  <c r="O106" i="1" s="1"/>
  <c r="B93" i="2"/>
  <c r="O114" i="1" s="1"/>
  <c r="B94" i="2"/>
  <c r="O115" i="1" s="1"/>
  <c r="B95" i="2"/>
  <c r="C116" i="1" s="1"/>
  <c r="B96" i="2"/>
  <c r="C117" i="1" s="1"/>
  <c r="B97" i="2"/>
  <c r="O118" i="1" s="1"/>
  <c r="C119" i="1"/>
  <c r="B99" i="2"/>
  <c r="C120" i="1" s="1"/>
  <c r="B100" i="2"/>
  <c r="C121" i="1" s="1"/>
  <c r="B101" i="2"/>
  <c r="C122" i="1" s="1"/>
  <c r="B102" i="2"/>
  <c r="O123" i="1" s="1"/>
  <c r="B103" i="2"/>
  <c r="C124" i="1" s="1"/>
  <c r="B104" i="2"/>
  <c r="O125" i="1" s="1"/>
  <c r="B105" i="2"/>
  <c r="C126" i="1" s="1"/>
  <c r="B106" i="2"/>
  <c r="C127" i="1" s="1"/>
  <c r="B107" i="2"/>
  <c r="C128" i="1" s="1"/>
  <c r="B108" i="2"/>
  <c r="E108" i="2" s="1"/>
  <c r="P129" i="1" s="1"/>
  <c r="B109" i="2"/>
  <c r="O130" i="1" s="1"/>
  <c r="B111" i="2"/>
  <c r="C132" i="1" s="1"/>
  <c r="B112" i="2"/>
  <c r="E112" i="2" s="1"/>
  <c r="P135" i="1" s="1"/>
  <c r="M91" i="2"/>
  <c r="M112" i="1" s="1"/>
  <c r="M93" i="2"/>
  <c r="M114" i="1" s="1"/>
  <c r="M94" i="2"/>
  <c r="M115" i="1" s="1"/>
  <c r="M95" i="2"/>
  <c r="M116" i="1" s="1"/>
  <c r="M96" i="2"/>
  <c r="M117" i="1" s="1"/>
  <c r="M97" i="2"/>
  <c r="M118" i="1" s="1"/>
  <c r="M98" i="2"/>
  <c r="M119" i="1" s="1"/>
  <c r="M99" i="2"/>
  <c r="M120" i="1" s="1"/>
  <c r="M100" i="2"/>
  <c r="M121" i="1" s="1"/>
  <c r="M101" i="2"/>
  <c r="M122" i="1" s="1"/>
  <c r="M102" i="2"/>
  <c r="M123" i="1" s="1"/>
  <c r="M103" i="2"/>
  <c r="M124" i="1" s="1"/>
  <c r="M104" i="2"/>
  <c r="M125" i="1" s="1"/>
  <c r="M105" i="2"/>
  <c r="M126" i="1" s="1"/>
  <c r="M106" i="2"/>
  <c r="M127" i="1" s="1"/>
  <c r="M107" i="2"/>
  <c r="M128" i="1" s="1"/>
  <c r="M108" i="2"/>
  <c r="M129" i="1" s="1"/>
  <c r="M109" i="2"/>
  <c r="M130" i="1" s="1"/>
  <c r="M111" i="2"/>
  <c r="M132" i="1" s="1"/>
  <c r="M112" i="2"/>
  <c r="M79" i="1"/>
  <c r="M61" i="2"/>
  <c r="M80" i="1" s="1"/>
  <c r="M63" i="2"/>
  <c r="M82" i="1" s="1"/>
  <c r="M65" i="2"/>
  <c r="M84" i="1" s="1"/>
  <c r="M66" i="2"/>
  <c r="M85" i="1" s="1"/>
  <c r="M67" i="2"/>
  <c r="M86" i="1" s="1"/>
  <c r="M69" i="2"/>
  <c r="M88" i="1" s="1"/>
  <c r="M70" i="2"/>
  <c r="M89" i="1" s="1"/>
  <c r="M72" i="2"/>
  <c r="M91" i="1" s="1"/>
  <c r="M73" i="2"/>
  <c r="M92" i="1" s="1"/>
  <c r="M76" i="2"/>
  <c r="M95" i="1" s="1"/>
  <c r="M77" i="2"/>
  <c r="M96" i="1" s="1"/>
  <c r="M78" i="2"/>
  <c r="M97" i="1" s="1"/>
  <c r="M79" i="2"/>
  <c r="M98" i="1" s="1"/>
  <c r="M80" i="2"/>
  <c r="M99" i="1" s="1"/>
  <c r="M81" i="2"/>
  <c r="M100" i="1" s="1"/>
  <c r="M86" i="2"/>
  <c r="M104" i="1" s="1"/>
  <c r="M87" i="2"/>
  <c r="M105" i="1" s="1"/>
  <c r="M88" i="2"/>
  <c r="M106" i="1" s="1"/>
  <c r="L114" i="1"/>
  <c r="L115" i="1"/>
  <c r="L116" i="1"/>
  <c r="L117" i="1"/>
  <c r="L118" i="1"/>
  <c r="L119" i="1"/>
  <c r="L120" i="1"/>
  <c r="L121" i="1"/>
  <c r="L122" i="1"/>
  <c r="L123" i="1"/>
  <c r="L124" i="1"/>
  <c r="L125" i="1"/>
  <c r="L126" i="1"/>
  <c r="L127" i="1"/>
  <c r="L128" i="1"/>
  <c r="L129" i="1"/>
  <c r="L130" i="1"/>
  <c r="L132" i="1"/>
  <c r="L80" i="1"/>
  <c r="L82" i="1"/>
  <c r="L84" i="1"/>
  <c r="L85" i="1"/>
  <c r="L86" i="1"/>
  <c r="L88" i="1"/>
  <c r="L89" i="1"/>
  <c r="L104" i="1"/>
  <c r="L105" i="1"/>
  <c r="L106" i="1"/>
  <c r="K114" i="1"/>
  <c r="K115" i="1"/>
  <c r="K116" i="1"/>
  <c r="K117" i="1"/>
  <c r="K118" i="1"/>
  <c r="K119" i="1"/>
  <c r="K120" i="1"/>
  <c r="K121" i="1"/>
  <c r="K122" i="1"/>
  <c r="K123" i="1"/>
  <c r="K124" i="1"/>
  <c r="K125" i="1"/>
  <c r="K126" i="1"/>
  <c r="K127" i="1"/>
  <c r="K128" i="1"/>
  <c r="K129" i="1"/>
  <c r="K130" i="1"/>
  <c r="K132" i="1"/>
  <c r="K80" i="1"/>
  <c r="K82" i="1"/>
  <c r="K84" i="1"/>
  <c r="K85" i="1"/>
  <c r="K86" i="1"/>
  <c r="K88" i="1"/>
  <c r="K89" i="1"/>
  <c r="K104" i="1"/>
  <c r="K105" i="1"/>
  <c r="K106" i="1"/>
  <c r="J114" i="1"/>
  <c r="J115" i="1"/>
  <c r="J116" i="1"/>
  <c r="J117" i="1"/>
  <c r="J118" i="1"/>
  <c r="J119" i="1"/>
  <c r="J120" i="1"/>
  <c r="J121" i="1"/>
  <c r="J122" i="1"/>
  <c r="J123" i="1"/>
  <c r="J124" i="1"/>
  <c r="J125" i="1"/>
  <c r="J126" i="1"/>
  <c r="J127" i="1"/>
  <c r="J128" i="1"/>
  <c r="J129" i="1"/>
  <c r="J130" i="1"/>
  <c r="J132" i="1"/>
  <c r="J80" i="1"/>
  <c r="J82" i="1"/>
  <c r="J84" i="1"/>
  <c r="J85" i="1"/>
  <c r="J86" i="1"/>
  <c r="J88" i="1"/>
  <c r="J89" i="1"/>
  <c r="J104" i="1"/>
  <c r="J105" i="1"/>
  <c r="J106" i="1"/>
  <c r="I114" i="1"/>
  <c r="I115" i="1"/>
  <c r="I116" i="1"/>
  <c r="I117" i="1"/>
  <c r="I118" i="1"/>
  <c r="I119" i="1"/>
  <c r="I120" i="1"/>
  <c r="I121" i="1"/>
  <c r="I122" i="1"/>
  <c r="I123" i="1"/>
  <c r="I124" i="1"/>
  <c r="I125" i="1"/>
  <c r="I126" i="1"/>
  <c r="I127" i="1"/>
  <c r="I128" i="1"/>
  <c r="I129" i="1"/>
  <c r="I130" i="1"/>
  <c r="I132" i="1"/>
  <c r="I80" i="1"/>
  <c r="I82" i="1"/>
  <c r="I84" i="1"/>
  <c r="I85" i="1"/>
  <c r="I86" i="1"/>
  <c r="I88" i="1"/>
  <c r="I89" i="1"/>
  <c r="I104" i="1"/>
  <c r="I105" i="1"/>
  <c r="I106" i="1"/>
  <c r="H114" i="1"/>
  <c r="H115" i="1"/>
  <c r="H116" i="1"/>
  <c r="H117" i="1"/>
  <c r="H118" i="1"/>
  <c r="H119" i="1"/>
  <c r="H120" i="1"/>
  <c r="H121" i="1"/>
  <c r="H122" i="1"/>
  <c r="H123" i="1"/>
  <c r="H124" i="1"/>
  <c r="H125" i="1"/>
  <c r="H126" i="1"/>
  <c r="H127" i="1"/>
  <c r="H128" i="1"/>
  <c r="H129" i="1"/>
  <c r="H130" i="1"/>
  <c r="H132" i="1"/>
  <c r="H80" i="1"/>
  <c r="H82" i="1"/>
  <c r="H84" i="1"/>
  <c r="H85" i="1"/>
  <c r="H86" i="1"/>
  <c r="H88" i="1"/>
  <c r="H89" i="1"/>
  <c r="H104" i="1"/>
  <c r="H105" i="1"/>
  <c r="H106" i="1"/>
  <c r="G91" i="2"/>
  <c r="G112" i="1" s="1"/>
  <c r="G93" i="2"/>
  <c r="G114" i="1" s="1"/>
  <c r="G94" i="2"/>
  <c r="G115" i="1" s="1"/>
  <c r="G95" i="2"/>
  <c r="G116" i="1" s="1"/>
  <c r="G96" i="2"/>
  <c r="G117" i="1" s="1"/>
  <c r="G118" i="1"/>
  <c r="G119" i="1"/>
  <c r="G120" i="1"/>
  <c r="G100" i="2"/>
  <c r="G121" i="1" s="1"/>
  <c r="G101" i="2"/>
  <c r="G122" i="1" s="1"/>
  <c r="G102" i="2"/>
  <c r="G123" i="1" s="1"/>
  <c r="G103" i="2"/>
  <c r="G124" i="1" s="1"/>
  <c r="G104" i="2"/>
  <c r="G125" i="1" s="1"/>
  <c r="G105" i="2"/>
  <c r="G126" i="1" s="1"/>
  <c r="G106" i="2"/>
  <c r="G127" i="1" s="1"/>
  <c r="G107" i="2"/>
  <c r="G128" i="1" s="1"/>
  <c r="G108" i="2"/>
  <c r="G129" i="1" s="1"/>
  <c r="G109" i="2"/>
  <c r="G130" i="1" s="1"/>
  <c r="G111" i="2"/>
  <c r="G132" i="1" s="1"/>
  <c r="G112" i="2"/>
  <c r="G61" i="2"/>
  <c r="G80" i="1" s="1"/>
  <c r="G63" i="2"/>
  <c r="G82" i="1" s="1"/>
  <c r="G65" i="2"/>
  <c r="G84" i="1" s="1"/>
  <c r="G66" i="2"/>
  <c r="G85" i="1" s="1"/>
  <c r="G67" i="2"/>
  <c r="G86" i="1" s="1"/>
  <c r="G69" i="2"/>
  <c r="G88" i="1" s="1"/>
  <c r="G70" i="2"/>
  <c r="G89" i="1" s="1"/>
  <c r="G72" i="2"/>
  <c r="G91" i="1" s="1"/>
  <c r="G73" i="2"/>
  <c r="G92" i="1" s="1"/>
  <c r="G76" i="2"/>
  <c r="G95" i="1" s="1"/>
  <c r="G77" i="2"/>
  <c r="G96" i="1" s="1"/>
  <c r="G78" i="2"/>
  <c r="G97" i="1" s="1"/>
  <c r="G79" i="2"/>
  <c r="G98" i="1" s="1"/>
  <c r="G80" i="2"/>
  <c r="G99" i="1" s="1"/>
  <c r="G81" i="2"/>
  <c r="G100" i="1" s="1"/>
  <c r="G86" i="2"/>
  <c r="G104" i="1" s="1"/>
  <c r="G87" i="2"/>
  <c r="G105" i="1" s="1"/>
  <c r="G106" i="1"/>
  <c r="F91" i="2"/>
  <c r="F112" i="1" s="1"/>
  <c r="F93" i="2"/>
  <c r="F114" i="1" s="1"/>
  <c r="F94" i="2"/>
  <c r="F115" i="1" s="1"/>
  <c r="F95" i="2"/>
  <c r="F116" i="1" s="1"/>
  <c r="F96" i="2"/>
  <c r="F117" i="1" s="1"/>
  <c r="F97" i="2"/>
  <c r="F118" i="1" s="1"/>
  <c r="F98" i="2"/>
  <c r="F119" i="1" s="1"/>
  <c r="F99" i="2"/>
  <c r="F120" i="1" s="1"/>
  <c r="F100" i="2"/>
  <c r="F121" i="1" s="1"/>
  <c r="F101" i="2"/>
  <c r="F122" i="1" s="1"/>
  <c r="F102" i="2"/>
  <c r="F123" i="1" s="1"/>
  <c r="F103" i="2"/>
  <c r="F124" i="1" s="1"/>
  <c r="F104" i="2"/>
  <c r="F125" i="1" s="1"/>
  <c r="F105" i="2"/>
  <c r="F126" i="1" s="1"/>
  <c r="F106" i="2"/>
  <c r="F127" i="1" s="1"/>
  <c r="F107" i="2"/>
  <c r="F128" i="1" s="1"/>
  <c r="F108" i="2"/>
  <c r="F129" i="1" s="1"/>
  <c r="F109" i="2"/>
  <c r="F130" i="1" s="1"/>
  <c r="F111" i="2"/>
  <c r="F132" i="1" s="1"/>
  <c r="F112" i="2"/>
  <c r="F61" i="2"/>
  <c r="F80" i="1" s="1"/>
  <c r="F63" i="2"/>
  <c r="F82" i="1" s="1"/>
  <c r="F65" i="2"/>
  <c r="F84" i="1" s="1"/>
  <c r="F66" i="2"/>
  <c r="F85" i="1" s="1"/>
  <c r="F67" i="2"/>
  <c r="F86" i="1" s="1"/>
  <c r="F69" i="2"/>
  <c r="F88" i="1" s="1"/>
  <c r="F70" i="2"/>
  <c r="F89" i="1" s="1"/>
  <c r="F72" i="2"/>
  <c r="F91" i="1" s="1"/>
  <c r="F73" i="2"/>
  <c r="F92" i="1" s="1"/>
  <c r="F76" i="2"/>
  <c r="F95" i="1" s="1"/>
  <c r="F77" i="2"/>
  <c r="F96" i="1" s="1"/>
  <c r="F78" i="2"/>
  <c r="F97" i="1" s="1"/>
  <c r="F79" i="2"/>
  <c r="F98" i="1" s="1"/>
  <c r="F80" i="2"/>
  <c r="F99" i="1" s="1"/>
  <c r="F81" i="2"/>
  <c r="F100" i="1" s="1"/>
  <c r="F86" i="2"/>
  <c r="F104" i="1" s="1"/>
  <c r="F87" i="2"/>
  <c r="F105" i="1" s="1"/>
  <c r="F88" i="2"/>
  <c r="F106" i="1" s="1"/>
  <c r="E114" i="1"/>
  <c r="E115" i="1"/>
  <c r="E116" i="1"/>
  <c r="E117" i="1"/>
  <c r="E118" i="1"/>
  <c r="E119" i="1"/>
  <c r="E120" i="1"/>
  <c r="E121" i="1"/>
  <c r="E122" i="1"/>
  <c r="E123" i="1"/>
  <c r="E124" i="1"/>
  <c r="E125" i="1"/>
  <c r="E126" i="1"/>
  <c r="E127" i="1"/>
  <c r="E128" i="1"/>
  <c r="E129" i="1"/>
  <c r="E130" i="1"/>
  <c r="E132" i="1"/>
  <c r="E80" i="1"/>
  <c r="E82" i="1"/>
  <c r="E84" i="1"/>
  <c r="E85" i="1"/>
  <c r="E86" i="1"/>
  <c r="E88" i="1"/>
  <c r="E89" i="1"/>
  <c r="E104" i="1"/>
  <c r="E105" i="1"/>
  <c r="E106" i="1"/>
  <c r="D114" i="1"/>
  <c r="D115" i="1"/>
  <c r="D116" i="1"/>
  <c r="D117" i="1"/>
  <c r="D118" i="1"/>
  <c r="D119" i="1"/>
  <c r="D120" i="1"/>
  <c r="D121" i="1"/>
  <c r="D122" i="1"/>
  <c r="D123" i="1"/>
  <c r="D124" i="1"/>
  <c r="D125" i="1"/>
  <c r="D126" i="1"/>
  <c r="D127" i="1"/>
  <c r="D128" i="1"/>
  <c r="D129" i="1"/>
  <c r="D130" i="1"/>
  <c r="D132" i="1"/>
  <c r="D80" i="1"/>
  <c r="D82" i="1"/>
  <c r="D84" i="1"/>
  <c r="D85" i="1"/>
  <c r="D86" i="1"/>
  <c r="D88" i="1"/>
  <c r="D89" i="1"/>
  <c r="D104" i="1"/>
  <c r="D105" i="1"/>
  <c r="D106" i="1"/>
  <c r="E91" i="2"/>
  <c r="A79" i="1"/>
  <c r="C41" i="1"/>
  <c r="D41" i="1"/>
  <c r="E41" i="1"/>
  <c r="H41" i="1"/>
  <c r="I41" i="1"/>
  <c r="J41" i="1"/>
  <c r="K41" i="1"/>
  <c r="L41" i="1"/>
  <c r="A41" i="1"/>
  <c r="M41" i="1"/>
  <c r="G41" i="1"/>
  <c r="F41" i="1"/>
  <c r="D39" i="1"/>
  <c r="E39" i="1"/>
  <c r="H39" i="1"/>
  <c r="I39" i="1"/>
  <c r="J39" i="1"/>
  <c r="K39" i="1"/>
  <c r="L39" i="1"/>
  <c r="D40" i="1"/>
  <c r="E40" i="1"/>
  <c r="H40" i="1"/>
  <c r="I40" i="1"/>
  <c r="J40" i="1"/>
  <c r="K40" i="1"/>
  <c r="L40" i="1"/>
  <c r="D42" i="1"/>
  <c r="E42" i="1"/>
  <c r="H42" i="1"/>
  <c r="I42" i="1"/>
  <c r="J42" i="1"/>
  <c r="K42" i="1"/>
  <c r="L42" i="1"/>
  <c r="D43" i="1"/>
  <c r="E43" i="1"/>
  <c r="H43" i="1"/>
  <c r="I43" i="1"/>
  <c r="J43" i="1"/>
  <c r="K43" i="1"/>
  <c r="L43" i="1"/>
  <c r="D44" i="1"/>
  <c r="E44" i="1"/>
  <c r="H44" i="1"/>
  <c r="I44" i="1"/>
  <c r="J44" i="1"/>
  <c r="K44" i="1"/>
  <c r="L44" i="1"/>
  <c r="D47" i="1"/>
  <c r="E47" i="1"/>
  <c r="H47" i="1"/>
  <c r="I47" i="1"/>
  <c r="J47" i="1"/>
  <c r="K47" i="1"/>
  <c r="L47" i="1"/>
  <c r="D48" i="1"/>
  <c r="E48" i="1"/>
  <c r="H48" i="1"/>
  <c r="I48" i="1"/>
  <c r="J48" i="1"/>
  <c r="K48" i="1"/>
  <c r="L48" i="1"/>
  <c r="D49" i="1"/>
  <c r="E49" i="1"/>
  <c r="H49" i="1"/>
  <c r="I49" i="1"/>
  <c r="J49" i="1"/>
  <c r="K49" i="1"/>
  <c r="L49" i="1"/>
  <c r="D50" i="1"/>
  <c r="E50" i="1"/>
  <c r="H50" i="1"/>
  <c r="I50" i="1"/>
  <c r="J50" i="1"/>
  <c r="K50" i="1"/>
  <c r="L50" i="1"/>
  <c r="D51" i="1"/>
  <c r="E51" i="1"/>
  <c r="H51" i="1"/>
  <c r="I51" i="1"/>
  <c r="J51" i="1"/>
  <c r="K51" i="1"/>
  <c r="L51" i="1"/>
  <c r="D52" i="1"/>
  <c r="E52" i="1"/>
  <c r="H52" i="1"/>
  <c r="I52" i="1"/>
  <c r="J52" i="1"/>
  <c r="K52" i="1"/>
  <c r="L52"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A80" i="1"/>
  <c r="A82" i="1"/>
  <c r="A84" i="1"/>
  <c r="A85" i="1"/>
  <c r="A86" i="1"/>
  <c r="A88" i="1"/>
  <c r="A89" i="1"/>
  <c r="A104" i="1"/>
  <c r="A105" i="1"/>
  <c r="A106" i="1"/>
  <c r="O39" i="1"/>
  <c r="C39" i="1"/>
  <c r="A126" i="1"/>
  <c r="A127" i="1"/>
  <c r="O19" i="1"/>
  <c r="O23" i="1"/>
  <c r="O24" i="1"/>
  <c r="C25" i="1"/>
  <c r="O27" i="1"/>
  <c r="O28" i="1"/>
  <c r="C28" i="1"/>
  <c r="O30" i="1"/>
  <c r="C31" i="1"/>
  <c r="C33" i="1"/>
  <c r="O33" i="1"/>
  <c r="B29" i="2"/>
  <c r="O38" i="1" s="1"/>
  <c r="P40" i="1"/>
  <c r="B33" i="2"/>
  <c r="O42" i="1" s="1"/>
  <c r="B34" i="2"/>
  <c r="E34" i="2" s="1"/>
  <c r="P43" i="1" s="1"/>
  <c r="B35" i="2"/>
  <c r="O44" i="1" s="1"/>
  <c r="O46" i="1"/>
  <c r="O47" i="1"/>
  <c r="C47" i="1"/>
  <c r="O48" i="1"/>
  <c r="C49" i="1"/>
  <c r="P49" i="1"/>
  <c r="P50" i="1"/>
  <c r="P51" i="1"/>
  <c r="B43" i="2"/>
  <c r="O52" i="1" s="1"/>
  <c r="C53" i="1"/>
  <c r="B45" i="2"/>
  <c r="O54" i="1" s="1"/>
  <c r="C55" i="1"/>
  <c r="B47" i="2"/>
  <c r="O56" i="1" s="1"/>
  <c r="B48" i="2"/>
  <c r="E48" i="2" s="1"/>
  <c r="P57" i="1" s="1"/>
  <c r="B53" i="2"/>
  <c r="O62" i="1" s="1"/>
  <c r="O119" i="1"/>
  <c r="C67" i="1"/>
  <c r="C68" i="1"/>
  <c r="F68" i="1" s="1"/>
  <c r="J68" i="1" s="1"/>
  <c r="C69" i="1"/>
  <c r="F69" i="1" s="1"/>
  <c r="J69" i="1" s="1"/>
  <c r="N48" i="1"/>
  <c r="N40" i="1"/>
  <c r="N47" i="1"/>
  <c r="I25" i="1"/>
  <c r="K25" i="1"/>
  <c r="D69" i="1"/>
  <c r="D67" i="1"/>
  <c r="D68" i="1"/>
  <c r="F53" i="2"/>
  <c r="F62" i="1" s="1"/>
  <c r="F63" i="1" s="1"/>
  <c r="F149" i="1" s="1"/>
  <c r="F48" i="2"/>
  <c r="F57" i="1" s="1"/>
  <c r="F47" i="2"/>
  <c r="F56" i="1" s="1"/>
  <c r="F55" i="1"/>
  <c r="F45" i="2"/>
  <c r="F54" i="1" s="1"/>
  <c r="F44" i="2"/>
  <c r="F53" i="1" s="1"/>
  <c r="F43" i="2"/>
  <c r="F52" i="1" s="1"/>
  <c r="F51" i="1"/>
  <c r="F50" i="1"/>
  <c r="F49" i="1"/>
  <c r="F48" i="1"/>
  <c r="F47" i="1"/>
  <c r="F35" i="2"/>
  <c r="F44" i="1" s="1"/>
  <c r="F34" i="2"/>
  <c r="F43" i="1" s="1"/>
  <c r="F33" i="2"/>
  <c r="F42" i="1" s="1"/>
  <c r="F40" i="1"/>
  <c r="F39" i="1"/>
  <c r="F29" i="2"/>
  <c r="F38" i="1" s="1"/>
  <c r="F33" i="1"/>
  <c r="P31" i="1"/>
  <c r="F30" i="1"/>
  <c r="P29" i="1"/>
  <c r="F29" i="1"/>
  <c r="P28" i="1"/>
  <c r="F26" i="1"/>
  <c r="P24" i="1"/>
  <c r="F24" i="1"/>
  <c r="P19" i="1"/>
  <c r="G27" i="1"/>
  <c r="G44" i="2"/>
  <c r="G53" i="1" s="1"/>
  <c r="A114" i="1"/>
  <c r="A115" i="1"/>
  <c r="A116" i="1"/>
  <c r="A118" i="1"/>
  <c r="A120" i="1"/>
  <c r="A122" i="1"/>
  <c r="A123" i="1"/>
  <c r="A124" i="1"/>
  <c r="A125" i="1"/>
  <c r="A128" i="1"/>
  <c r="A129" i="1"/>
  <c r="A130" i="1"/>
  <c r="A132" i="1"/>
  <c r="A117" i="1"/>
  <c r="A119" i="1"/>
  <c r="A121" i="1"/>
  <c r="N52" i="1"/>
  <c r="N105" i="1" s="1"/>
  <c r="N50" i="1"/>
  <c r="A62" i="1"/>
  <c r="A39" i="1"/>
  <c r="A40" i="1"/>
  <c r="A42" i="1"/>
  <c r="A43" i="1"/>
  <c r="A44" i="1"/>
  <c r="A47" i="1"/>
  <c r="A48" i="1"/>
  <c r="A49" i="1"/>
  <c r="A50" i="1"/>
  <c r="A51" i="1"/>
  <c r="A52" i="1"/>
  <c r="A53" i="1"/>
  <c r="A54" i="1"/>
  <c r="A55" i="1"/>
  <c r="A56" i="1"/>
  <c r="A57" i="1"/>
  <c r="A38" i="1"/>
  <c r="N49" i="1"/>
  <c r="N56" i="1"/>
  <c r="G48" i="1"/>
  <c r="M48" i="1"/>
  <c r="G49" i="1"/>
  <c r="M49" i="1"/>
  <c r="G50" i="1"/>
  <c r="M50" i="1"/>
  <c r="G51" i="1"/>
  <c r="M51" i="1"/>
  <c r="G43" i="2"/>
  <c r="G52" i="1" s="1"/>
  <c r="M43" i="2"/>
  <c r="M52" i="1" s="1"/>
  <c r="M44" i="2"/>
  <c r="M53" i="1" s="1"/>
  <c r="G45" i="2"/>
  <c r="G54" i="1" s="1"/>
  <c r="M45" i="2"/>
  <c r="M54" i="1" s="1"/>
  <c r="G55" i="1"/>
  <c r="M55" i="1"/>
  <c r="G47" i="2"/>
  <c r="G56" i="1" s="1"/>
  <c r="M47" i="2"/>
  <c r="M56" i="1" s="1"/>
  <c r="D57" i="1"/>
  <c r="E57" i="1"/>
  <c r="G48" i="2"/>
  <c r="G57" i="1" s="1"/>
  <c r="H57" i="1"/>
  <c r="I57" i="1"/>
  <c r="J57" i="1"/>
  <c r="K57" i="1"/>
  <c r="L57" i="1"/>
  <c r="M48" i="2"/>
  <c r="M57" i="1" s="1"/>
  <c r="G47" i="1"/>
  <c r="M47" i="1"/>
  <c r="H19" i="1"/>
  <c r="H23" i="1"/>
  <c r="H24" i="1"/>
  <c r="H25" i="1"/>
  <c r="H26" i="1"/>
  <c r="H27" i="1"/>
  <c r="H28" i="1"/>
  <c r="H29" i="1"/>
  <c r="H30" i="1"/>
  <c r="H31" i="1"/>
  <c r="H33" i="1"/>
  <c r="H38" i="1"/>
  <c r="H62" i="1"/>
  <c r="H63" i="1" s="1"/>
  <c r="H149" i="1" s="1"/>
  <c r="H150" i="1"/>
  <c r="H152" i="1"/>
  <c r="I152" i="1"/>
  <c r="I19" i="1"/>
  <c r="I23" i="1"/>
  <c r="I24" i="1"/>
  <c r="I26" i="1"/>
  <c r="I27" i="1"/>
  <c r="I28" i="1"/>
  <c r="I29" i="1"/>
  <c r="I30" i="1"/>
  <c r="I31" i="1"/>
  <c r="I33" i="1"/>
  <c r="I38" i="1"/>
  <c r="I62" i="1"/>
  <c r="I63" i="1" s="1"/>
  <c r="I149" i="1" s="1"/>
  <c r="I150" i="1"/>
  <c r="J19" i="1"/>
  <c r="J23" i="1"/>
  <c r="J24" i="1"/>
  <c r="J25" i="1"/>
  <c r="J26" i="1"/>
  <c r="J27" i="1"/>
  <c r="J28" i="1"/>
  <c r="J29" i="1"/>
  <c r="J30" i="1"/>
  <c r="J31" i="1"/>
  <c r="J33" i="1"/>
  <c r="J38" i="1"/>
  <c r="J62" i="1"/>
  <c r="J63" i="1" s="1"/>
  <c r="J149" i="1" s="1"/>
  <c r="J152" i="1"/>
  <c r="K19" i="1"/>
  <c r="K23" i="1"/>
  <c r="K24" i="1"/>
  <c r="K26" i="1"/>
  <c r="K27" i="1"/>
  <c r="K28" i="1"/>
  <c r="K29" i="1"/>
  <c r="K30" i="1"/>
  <c r="K31" i="1"/>
  <c r="K33" i="1"/>
  <c r="K62" i="1"/>
  <c r="K63" i="1" s="1"/>
  <c r="K149" i="1" s="1"/>
  <c r="K150" i="1"/>
  <c r="L19" i="1"/>
  <c r="L23" i="1"/>
  <c r="L24" i="1"/>
  <c r="L25" i="1"/>
  <c r="L26" i="1"/>
  <c r="L27" i="1"/>
  <c r="L28" i="1"/>
  <c r="L29" i="1"/>
  <c r="L30" i="1"/>
  <c r="L31" i="1"/>
  <c r="L33" i="1"/>
  <c r="L62" i="1"/>
  <c r="L63" i="1" s="1"/>
  <c r="L149" i="1" s="1"/>
  <c r="L150" i="1"/>
  <c r="N82" i="1"/>
  <c r="N39" i="1"/>
  <c r="N51" i="1"/>
  <c r="N98" i="1" s="1"/>
  <c r="N62" i="1"/>
  <c r="N53" i="1"/>
  <c r="N46" i="1"/>
  <c r="D23" i="1"/>
  <c r="E23" i="1"/>
  <c r="G23" i="1"/>
  <c r="M23" i="1"/>
  <c r="D24" i="1"/>
  <c r="E24" i="1"/>
  <c r="G24" i="1"/>
  <c r="M24" i="1"/>
  <c r="D25" i="1"/>
  <c r="E25" i="1"/>
  <c r="G25" i="1"/>
  <c r="M25" i="1"/>
  <c r="D26" i="1"/>
  <c r="E26" i="1"/>
  <c r="G26" i="1"/>
  <c r="M26" i="1"/>
  <c r="D27" i="1"/>
  <c r="E27" i="1"/>
  <c r="M27" i="1"/>
  <c r="D28" i="1"/>
  <c r="E28" i="1"/>
  <c r="G28" i="1"/>
  <c r="M28" i="1"/>
  <c r="D29" i="1"/>
  <c r="E29" i="1"/>
  <c r="G29" i="1"/>
  <c r="M29" i="1"/>
  <c r="D30" i="1"/>
  <c r="E30" i="1"/>
  <c r="G30" i="1"/>
  <c r="M30" i="1"/>
  <c r="D31" i="1"/>
  <c r="E31" i="1"/>
  <c r="G31" i="1"/>
  <c r="M31" i="1"/>
  <c r="D33" i="1"/>
  <c r="E33" i="1"/>
  <c r="G33" i="1"/>
  <c r="M33" i="1"/>
  <c r="M69" i="1"/>
  <c r="G69" i="1"/>
  <c r="M68" i="1"/>
  <c r="G68" i="1"/>
  <c r="M67" i="1"/>
  <c r="G67" i="1"/>
  <c r="E150" i="1"/>
  <c r="E19" i="1"/>
  <c r="E38" i="1"/>
  <c r="E62" i="1"/>
  <c r="E63" i="1" s="1"/>
  <c r="E149" i="1" s="1"/>
  <c r="E152" i="1"/>
  <c r="D152" i="1"/>
  <c r="D19" i="1"/>
  <c r="D38" i="1"/>
  <c r="D62" i="1"/>
  <c r="D63" i="1" s="1"/>
  <c r="D149" i="1" s="1"/>
  <c r="N38" i="1"/>
  <c r="N80" i="1" s="1"/>
  <c r="N57" i="1"/>
  <c r="N55" i="1"/>
  <c r="N54" i="1"/>
  <c r="N44" i="1"/>
  <c r="N42" i="1"/>
  <c r="N43" i="1"/>
  <c r="G19" i="1"/>
  <c r="M19" i="1"/>
  <c r="G29" i="2"/>
  <c r="G38" i="1" s="1"/>
  <c r="M29" i="2"/>
  <c r="M38" i="1" s="1"/>
  <c r="G39" i="1"/>
  <c r="M39" i="1"/>
  <c r="G40" i="1"/>
  <c r="M40" i="1"/>
  <c r="G33" i="2"/>
  <c r="G42" i="1" s="1"/>
  <c r="M33" i="2"/>
  <c r="M42" i="1" s="1"/>
  <c r="G34" i="2"/>
  <c r="G43" i="1" s="1"/>
  <c r="M34" i="2"/>
  <c r="M43" i="1" s="1"/>
  <c r="G35" i="2"/>
  <c r="G44" i="1" s="1"/>
  <c r="M35" i="2"/>
  <c r="M44" i="1" s="1"/>
  <c r="G53" i="2"/>
  <c r="G62" i="1" s="1"/>
  <c r="G63" i="1" s="1"/>
  <c r="G149" i="1" s="1"/>
  <c r="M53" i="2"/>
  <c r="M62" i="1" s="1"/>
  <c r="M63" i="1" s="1"/>
  <c r="M149" i="1" s="1"/>
  <c r="G150" i="1"/>
  <c r="M150" i="1"/>
  <c r="E44" i="2"/>
  <c r="P53" i="1" s="1"/>
  <c r="O53" i="1"/>
  <c r="E98" i="2"/>
  <c r="P119" i="1" s="1"/>
  <c r="P27" i="1"/>
  <c r="F27" i="1"/>
  <c r="O31" i="1"/>
  <c r="F31" i="1"/>
  <c r="L152" i="1"/>
  <c r="C29" i="1"/>
  <c r="F28" i="1"/>
  <c r="O29" i="1"/>
  <c r="O51" i="1"/>
  <c r="C51" i="1"/>
  <c r="C27" i="1"/>
  <c r="F19" i="1"/>
  <c r="P39" i="1"/>
  <c r="C26" i="1"/>
  <c r="F23" i="1"/>
  <c r="P23" i="1"/>
  <c r="O25" i="1"/>
  <c r="P25" i="1"/>
  <c r="F25" i="1"/>
  <c r="P26" i="1"/>
  <c r="K152" i="1"/>
  <c r="E78" i="2" l="1"/>
  <c r="P95" i="1" s="1"/>
  <c r="C97" i="1"/>
  <c r="E76" i="2"/>
  <c r="C95" i="1"/>
  <c r="E73" i="2"/>
  <c r="P91" i="1" s="1"/>
  <c r="C92" i="1"/>
  <c r="E72" i="2"/>
  <c r="P89" i="1" s="1"/>
  <c r="C91" i="1"/>
  <c r="O97" i="1"/>
  <c r="C99" i="1"/>
  <c r="E79" i="2"/>
  <c r="P96" i="1" s="1"/>
  <c r="C98" i="1"/>
  <c r="E77" i="2"/>
  <c r="P94" i="1" s="1"/>
  <c r="O94" i="1"/>
  <c r="O116" i="1"/>
  <c r="E95" i="2"/>
  <c r="P116" i="1" s="1"/>
  <c r="E66" i="2"/>
  <c r="G34" i="1"/>
  <c r="E70" i="2"/>
  <c r="P88" i="1" s="1"/>
  <c r="E102" i="2"/>
  <c r="P123" i="1" s="1"/>
  <c r="J136" i="1"/>
  <c r="J151" i="1" s="1"/>
  <c r="E106" i="2"/>
  <c r="M136" i="1"/>
  <c r="M151" i="1" s="1"/>
  <c r="C56" i="1"/>
  <c r="C82" i="1"/>
  <c r="O86" i="1"/>
  <c r="D136" i="1"/>
  <c r="D151" i="1" s="1"/>
  <c r="G136" i="1"/>
  <c r="G151" i="1" s="1"/>
  <c r="I136" i="1"/>
  <c r="I151" i="1" s="1"/>
  <c r="L136" i="1"/>
  <c r="L151" i="1" s="1"/>
  <c r="F136" i="1"/>
  <c r="F151" i="1" s="1"/>
  <c r="H136" i="1"/>
  <c r="H151" i="1" s="1"/>
  <c r="K136" i="1"/>
  <c r="K151" i="1" s="1"/>
  <c r="E99" i="2"/>
  <c r="P120" i="1" s="1"/>
  <c r="O120" i="1"/>
  <c r="E105" i="2"/>
  <c r="E136" i="1"/>
  <c r="E151" i="1" s="1"/>
  <c r="C89" i="1"/>
  <c r="C106" i="1"/>
  <c r="C129" i="1"/>
  <c r="E53" i="2"/>
  <c r="P62" i="1" s="1"/>
  <c r="O121" i="1"/>
  <c r="E47" i="2"/>
  <c r="P56" i="1" s="1"/>
  <c r="P92" i="1"/>
  <c r="O92" i="1"/>
  <c r="O132" i="1"/>
  <c r="C62" i="1"/>
  <c r="C63" i="1" s="1"/>
  <c r="C149" i="1" s="1"/>
  <c r="C70" i="1"/>
  <c r="C150" i="1" s="1"/>
  <c r="C88" i="1"/>
  <c r="E35" i="2"/>
  <c r="P44" i="1" s="1"/>
  <c r="E101" i="2"/>
  <c r="P122" i="1" s="1"/>
  <c r="C44" i="1"/>
  <c r="E29" i="2"/>
  <c r="P38" i="1" s="1"/>
  <c r="O85" i="1"/>
  <c r="C42" i="1"/>
  <c r="C123" i="1"/>
  <c r="C118" i="1"/>
  <c r="O91" i="1"/>
  <c r="E43" i="2"/>
  <c r="P52" i="1" s="1"/>
  <c r="P48" i="1"/>
  <c r="O135" i="1"/>
  <c r="C80" i="1"/>
  <c r="E81" i="2"/>
  <c r="P98" i="1" s="1"/>
  <c r="O98" i="1"/>
  <c r="O40" i="1"/>
  <c r="E80" i="2"/>
  <c r="P97" i="1" s="1"/>
  <c r="E100" i="2"/>
  <c r="P121" i="1" s="1"/>
  <c r="P46" i="1"/>
  <c r="D70" i="1"/>
  <c r="D150" i="1" s="1"/>
  <c r="C152" i="1"/>
  <c r="E97" i="2"/>
  <c r="P118" i="1" s="1"/>
  <c r="C38" i="1"/>
  <c r="O129" i="1"/>
  <c r="C52" i="1"/>
  <c r="P47" i="1"/>
  <c r="O99" i="1"/>
  <c r="C105" i="1"/>
  <c r="P55" i="1"/>
  <c r="O49" i="1"/>
  <c r="E93" i="2"/>
  <c r="P114" i="1" s="1"/>
  <c r="O124" i="1"/>
  <c r="O55" i="1"/>
  <c r="E88" i="2"/>
  <c r="P106" i="1" s="1"/>
  <c r="E86" i="2"/>
  <c r="P104" i="1" s="1"/>
  <c r="O117" i="1"/>
  <c r="C125" i="1"/>
  <c r="C114" i="1"/>
  <c r="C104" i="1"/>
  <c r="C84" i="1"/>
  <c r="F67" i="1"/>
  <c r="M152" i="1"/>
  <c r="O80" i="1"/>
  <c r="E109" i="2"/>
  <c r="P130" i="1" s="1"/>
  <c r="C86" i="1"/>
  <c r="O122" i="1"/>
  <c r="C54" i="1"/>
  <c r="O57" i="1"/>
  <c r="E45" i="2"/>
  <c r="P54" i="1" s="1"/>
  <c r="O128" i="1"/>
  <c r="C130" i="1"/>
  <c r="E111" i="2"/>
  <c r="P132" i="1" s="1"/>
  <c r="O95" i="1"/>
  <c r="C57" i="1"/>
  <c r="E107" i="2"/>
  <c r="P128" i="1" s="1"/>
  <c r="E103" i="2"/>
  <c r="P124" i="1" s="1"/>
  <c r="B162" i="1"/>
  <c r="N96" i="1"/>
  <c r="N97" i="1" s="1"/>
  <c r="B161" i="1"/>
  <c r="N89" i="1"/>
  <c r="O43" i="1"/>
  <c r="N94" i="1"/>
  <c r="O50" i="1"/>
  <c r="C50" i="1"/>
  <c r="C30" i="1"/>
  <c r="O26" i="1"/>
  <c r="C24" i="1"/>
  <c r="P33" i="1"/>
  <c r="E96" i="2"/>
  <c r="P117" i="1" s="1"/>
  <c r="E104" i="2"/>
  <c r="P125" i="1" s="1"/>
  <c r="O96" i="1"/>
  <c r="C23" i="1"/>
  <c r="O105" i="1"/>
  <c r="E33" i="2"/>
  <c r="P42" i="1" s="1"/>
  <c r="G152" i="1"/>
  <c r="P30" i="1"/>
  <c r="E65" i="2"/>
  <c r="P82" i="1" s="1"/>
  <c r="E94" i="2"/>
  <c r="P115" i="1" s="1"/>
  <c r="C40" i="1"/>
  <c r="C19" i="1"/>
  <c r="C115" i="1"/>
  <c r="O89" i="1"/>
  <c r="C48" i="1"/>
  <c r="L34" i="1"/>
  <c r="L147" i="1" s="1"/>
  <c r="C43" i="1"/>
  <c r="N88" i="1"/>
  <c r="J58" i="1"/>
  <c r="J148" i="1" s="1"/>
  <c r="N104" i="1"/>
  <c r="N95" i="1"/>
  <c r="N99" i="1"/>
  <c r="N86" i="1"/>
  <c r="N85" i="1"/>
  <c r="N91" i="1"/>
  <c r="N92" i="1" s="1"/>
  <c r="I58" i="1"/>
  <c r="I148" i="1" s="1"/>
  <c r="E58" i="1"/>
  <c r="E148" i="1" s="1"/>
  <c r="D58" i="1"/>
  <c r="D148" i="1" s="1"/>
  <c r="K58" i="1"/>
  <c r="K148" i="1" s="1"/>
  <c r="L58" i="1"/>
  <c r="L148" i="1" s="1"/>
  <c r="F58" i="1"/>
  <c r="F148" i="1" s="1"/>
  <c r="H58" i="1"/>
  <c r="D34" i="1"/>
  <c r="D147" i="1" s="1"/>
  <c r="J34" i="1"/>
  <c r="J147" i="1" s="1"/>
  <c r="E34" i="1"/>
  <c r="E147" i="1" s="1"/>
  <c r="F34" i="1"/>
  <c r="F147" i="1" s="1"/>
  <c r="K34" i="1"/>
  <c r="K147" i="1" s="1"/>
  <c r="I34" i="1"/>
  <c r="I147" i="1" s="1"/>
  <c r="H34" i="1"/>
  <c r="H147" i="1" s="1"/>
  <c r="C136" i="1" l="1"/>
  <c r="C151" i="1" s="1"/>
  <c r="F70" i="1"/>
  <c r="B164" i="1" s="1"/>
  <c r="F152" i="1"/>
  <c r="J67" i="1"/>
  <c r="C58" i="1"/>
  <c r="C148" i="1" s="1"/>
  <c r="C34" i="1"/>
  <c r="C147" i="1" s="1"/>
  <c r="L153" i="1"/>
  <c r="L155" i="1" s="1"/>
  <c r="I153" i="1"/>
  <c r="I155" i="1" s="1"/>
  <c r="G58" i="1"/>
  <c r="G148" i="1" s="1"/>
  <c r="D153" i="1"/>
  <c r="H148" i="1"/>
  <c r="H153" i="1" s="1"/>
  <c r="E153" i="1"/>
  <c r="M58" i="1"/>
  <c r="M148" i="1" s="1"/>
  <c r="K153" i="1"/>
  <c r="M34" i="1"/>
  <c r="M147" i="1" s="1"/>
  <c r="G147" i="1"/>
  <c r="B165" i="1" l="1"/>
  <c r="F150" i="1"/>
  <c r="F153" i="1" s="1"/>
  <c r="F155" i="1" s="1"/>
  <c r="J70" i="1"/>
  <c r="J150" i="1" s="1"/>
  <c r="J153" i="1" s="1"/>
  <c r="J155" i="1" s="1"/>
  <c r="C153" i="1"/>
  <c r="C155" i="1" s="1"/>
  <c r="M153" i="1"/>
  <c r="M155" i="1" s="1"/>
  <c r="G153" i="1"/>
  <c r="G155" i="1" s="1"/>
  <c r="K155" i="1"/>
  <c r="H155" i="1"/>
  <c r="N155" i="1" l="1"/>
  <c r="B163" i="1" s="1"/>
</calcChain>
</file>

<file path=xl/sharedStrings.xml><?xml version="1.0" encoding="utf-8"?>
<sst xmlns="http://schemas.openxmlformats.org/spreadsheetml/2006/main" count="1236" uniqueCount="470">
  <si>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</si>
  <si>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</si>
  <si>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</si>
  <si>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</si>
  <si>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</si>
  <si>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</si>
  <si>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</si>
  <si>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</si>
  <si>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</si>
  <si>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</si>
  <si>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</si>
  <si>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</si>
  <si>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</si>
  <si>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</si>
  <si>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</si>
  <si>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</si>
  <si>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</si>
  <si>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</si>
  <si>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</si>
  <si>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</si>
  <si>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</si>
  <si>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</si>
  <si>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</si>
  <si>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</si>
  <si>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</si>
  <si>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</si>
  <si>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</si>
  <si>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</si>
  <si>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</si>
  <si>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</si>
  <si>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</si>
  <si>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</si>
  <si>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</si>
  <si>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</si>
  <si>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</si>
  <si>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</si>
  <si>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</si>
  <si>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</si>
  <si>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</si>
  <si>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</si>
  <si>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</si>
  <si>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</si>
  <si>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</si>
  <si>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</si>
  <si>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</si>
  <si>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</si>
  <si>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</si>
  <si>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</si>
  <si>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</si>
  <si>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</si>
  <si>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</si>
  <si>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</si>
  <si>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</si>
  <si>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</si>
  <si>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</si>
  <si>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</si>
  <si>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</si>
  <si>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</si>
  <si>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</si>
  <si>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</si>
  <si>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</si>
  <si>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</si>
  <si>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</si>
  <si>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</si>
  <si>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</si>
  <si>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</si>
  <si>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</si>
  <si>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</si>
  <si>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</si>
  <si>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</si>
  <si>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</si>
  <si>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</si>
  <si>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</si>
  <si>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</si>
  <si>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</si>
  <si>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</si>
  <si>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</si>
  <si>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</si>
  <si>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</si>
  <si>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</si>
  <si>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ELEC 390  Elect./Comp. Eng. Design</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</si>
  <si>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</si>
  <si>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</si>
  <si>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</si>
  <si>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</si>
  <si>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</si>
  <si>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</si>
  <si>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</si>
  <si>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</si>
  <si>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</si>
  <si>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</si>
  <si>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</si>
  <si>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</si>
  <si>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</si>
  <si>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</si>
  <si>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</si>
  <si>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</si>
  <si>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</si>
  <si>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</si>
  <si>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</si>
  <si>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</si>
  <si>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</si>
  <si>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</si>
  <si>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</si>
  <si>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</si>
  <si>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</si>
  <si>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</si>
  <si>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</si>
  <si>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</si>
  <si>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</si>
  <si>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</si>
  <si>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</si>
  <si>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</si>
  <si>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</si>
  <si>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</si>
  <si>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</si>
  <si>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</si>
  <si>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ELEC 279 Intro to Obj.-Oriented Progr.</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</si>
  <si>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</si>
  <si>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</si>
  <si>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</si>
  <si>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</si>
  <si>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</si>
  <si>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</si>
  <si>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</si>
  <si>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 443 Linear Control Systems</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</si>
  <si>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</si>
  <si>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</si>
  <si>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</si>
  <si>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</si>
  <si>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</si>
  <si>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</si>
  <si>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</si>
  <si>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</si>
  <si>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</si>
  <si>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</si>
  <si>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</si>
  <si>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</si>
  <si>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</si>
  <si>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</si>
  <si>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</si>
  <si>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</si>
  <si>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</si>
  <si>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</si>
  <si>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</si>
  <si>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</si>
  <si>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</si>
  <si>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</si>
  <si>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</si>
  <si>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</si>
  <si>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</si>
  <si>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</si>
  <si>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</si>
  <si>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</si>
  <si>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</si>
  <si>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</si>
  <si>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</si>
  <si>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</si>
  <si>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</si>
  <si>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</si>
  <si>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</si>
  <si>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</si>
  <si>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</si>
  <si>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</si>
  <si>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</si>
  <si>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</si>
  <si>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</si>
  <si>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</si>
  <si>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</si>
  <si>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</si>
  <si>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</si>
  <si>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</si>
  <si>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</si>
  <si>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</si>
  <si>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</si>
  <si>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ELEC 221</t>
  </si>
  <si>
    <t>Electric Circuits</t>
  </si>
  <si>
    <t>ELEC 252</t>
  </si>
  <si>
    <t xml:space="preserve">Electronics I </t>
  </si>
  <si>
    <t xml:space="preserve"> ELEC 221 (COREQ: ELEC 280, ELEC 299)</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</si>
  <si>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</si>
  <si>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</si>
  <si>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</si>
  <si>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</si>
  <si>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</si>
  <si>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</si>
  <si>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</si>
  <si>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</si>
  <si>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</si>
  <si>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</si>
  <si>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</si>
  <si>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</si>
  <si>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</si>
  <si>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</si>
  <si>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</si>
  <si>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</si>
  <si>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</si>
  <si>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</si>
  <si>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</si>
  <si>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</si>
  <si>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</si>
  <si>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</si>
  <si>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ELEC 390</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</si>
  <si>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</si>
  <si>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</si>
  <si>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</si>
  <si>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</si>
  <si>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</si>
  <si>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</si>
  <si>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</si>
  <si>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</si>
  <si>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</si>
  <si>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</si>
  <si>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</si>
  <si>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</si>
  <si>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</si>
  <si>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</si>
  <si>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</si>
  <si>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</si>
  <si>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</si>
  <si>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</si>
  <si>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</si>
  <si>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</si>
  <si>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</si>
  <si>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</si>
  <si>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</si>
  <si>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</si>
  <si>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</si>
  <si>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</si>
  <si>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</si>
  <si>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</si>
  <si>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</si>
  <si>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</si>
  <si>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</si>
  <si>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</si>
  <si>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</si>
  <si>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</si>
  <si>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</si>
  <si>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</si>
  <si>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COREQ:ELEC 323</t>
  </si>
  <si>
    <t>ELEC 409</t>
  </si>
  <si>
    <t>Bioinformatic Analytics</t>
  </si>
  <si>
    <t>APSC 174, ELEC 224 or ELEC 323, ELEC 326</t>
  </si>
  <si>
    <t>ELEC 421</t>
  </si>
  <si>
    <t>DSP: Filters &amp; Sys Design</t>
  </si>
  <si>
    <t>ELEC 323 and ELEC 324</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</si>
  <si>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</si>
  <si>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</si>
  <si>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</si>
  <si>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</si>
  <si>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</si>
  <si>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</si>
  <si>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</si>
  <si>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</si>
  <si>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</si>
  <si>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</si>
  <si>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</si>
  <si>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</si>
  <si>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</si>
  <si>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Control Systems I</t>
  </si>
  <si>
    <t>Introduction to Robotics</t>
  </si>
  <si>
    <t>ELEC 451</t>
  </si>
  <si>
    <t>Integ. Circuit Engineering</t>
  </si>
  <si>
    <t>ELEC 252 , ELEC 271 </t>
  </si>
  <si>
    <t>ELEC 457</t>
  </si>
  <si>
    <t>ELEC 353, ELEC 224 or ELEC 323</t>
  </si>
  <si>
    <t>ELEC 461</t>
  </si>
  <si>
    <t>Digital Communications</t>
  </si>
  <si>
    <t>ELEC 464</t>
  </si>
  <si>
    <t>Wireless Communications</t>
  </si>
  <si>
    <t>ELEC 323 ,ELEC 324 , ELEC 326 </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</si>
  <si>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</si>
  <si>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</si>
  <si>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</si>
  <si>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</si>
  <si>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</si>
  <si>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</si>
  <si>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</si>
  <si>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</si>
  <si>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</si>
  <si>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</si>
  <si>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</si>
  <si>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</si>
  <si>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486</t>
  </si>
  <si>
    <t xml:space="preserve"> Fibre Optic Comm.</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</si>
  <si>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</si>
  <si>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</si>
  <si>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</si>
  <si>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</si>
  <si>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</si>
  <si>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</si>
  <si>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</si>
  <si>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</si>
  <si>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</si>
  <si>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</si>
  <si>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</si>
  <si>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</si>
  <si>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</si>
  <si>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</si>
  <si>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</si>
  <si>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</si>
  <si>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</si>
  <si>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</si>
  <si>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</si>
  <si>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</si>
  <si>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</si>
  <si>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</si>
  <si>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</si>
  <si>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</si>
  <si>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</si>
  <si>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</si>
  <si>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</si>
  <si>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</si>
  <si>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</si>
  <si>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</si>
  <si>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</si>
  <si>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</si>
  <si>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</si>
  <si>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</si>
  <si>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</si>
  <si>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</si>
  <si>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</si>
  <si>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</si>
  <si>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</si>
  <si>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</si>
  <si>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</si>
  <si>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</si>
  <si>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</si>
  <si>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</si>
  <si>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</si>
  <si>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</si>
  <si>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</si>
  <si>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</si>
  <si>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</si>
  <si>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</si>
  <si>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</si>
  <si>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</si>
  <si>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</si>
  <si>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</si>
  <si>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</si>
  <si>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</si>
  <si>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</si>
  <si>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</si>
  <si>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</si>
  <si>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</si>
  <si>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</si>
  <si>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</si>
  <si>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</si>
  <si>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</si>
  <si>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MTHE 228</t>
  </si>
  <si>
    <t>Complex Analysis</t>
  </si>
  <si>
    <t>ELEC 324</t>
  </si>
  <si>
    <t>ELEC 224, ELEC 252</t>
  </si>
  <si>
    <t>MTHE 351</t>
  </si>
  <si>
    <t>ELEC 353</t>
  </si>
  <si>
    <t>Electronics II</t>
  </si>
  <si>
    <t>ELEC 372</t>
  </si>
  <si>
    <t>Numerical Methods &amp; Optim</t>
  </si>
  <si>
    <t>MTHE 272</t>
  </si>
  <si>
    <t>ELEC 381</t>
  </si>
  <si>
    <t>App. of Electromagnetics</t>
  </si>
  <si>
    <t>Principles of Design &amp; Development</t>
  </si>
  <si>
    <t>ENPH 336</t>
  </si>
  <si>
    <t>Solid State Devices</t>
  </si>
  <si>
    <t>ELEC 252, ELEC 280</t>
  </si>
  <si>
    <t>Intro to Obj.-Oriented Progr.</t>
  </si>
  <si>
    <t>APSC 400, APSC 381</t>
  </si>
  <si>
    <t>APSC 143 Intro to Programming</t>
  </si>
  <si>
    <t>MNTC 313</t>
  </si>
  <si>
    <t>MTHE 225</t>
  </si>
  <si>
    <t>APSC 112 or APSC 114, APSC 171, APSC 172, APSC 174 (COREQ: ELEC 252, ELEC 299)</t>
  </si>
  <si>
    <t>APSC 143 or MNTC 313, ELEC 271</t>
  </si>
  <si>
    <t xml:space="preserve"> APSC 112 or APSC 114, APSC 171, APSC 172, APSC 174 (COREQ:MTHE 237)</t>
  </si>
  <si>
    <t>ELEC 221, MTHE 237 (MTHE 225)</t>
  </si>
  <si>
    <t>APSC 143, APSC 174, MTHE 237 or MTHE 225</t>
  </si>
  <si>
    <t>Class of 2026 - EE</t>
  </si>
  <si>
    <t xml:space="preserve">ELEC 292 Introduction to Data Science </t>
  </si>
  <si>
    <t>ELEC 290 Electr.&amp; Comp.Eng.Design &amp; Practice</t>
  </si>
  <si>
    <t>MTHE 235 Diff. Eq. for ECE</t>
  </si>
  <si>
    <t>ELEC 457 Integr.Circuits and System App.</t>
  </si>
  <si>
    <t>ELEC 475 Comp.Vision with Deep Learning</t>
  </si>
  <si>
    <t xml:space="preserve">ELEC 345 Sensor Fabrication Technologies </t>
  </si>
  <si>
    <t>ELEC 475</t>
  </si>
  <si>
    <t>Computer Vision with Deep Learning</t>
  </si>
  <si>
    <t>ELEC 278 or CISC 235</t>
  </si>
  <si>
    <t>CISC 473</t>
  </si>
  <si>
    <t>ELEC 345</t>
  </si>
  <si>
    <t>APSC 101 Eng Design &amp; Practice</t>
  </si>
  <si>
    <t>APSC 102 Experimentation</t>
  </si>
  <si>
    <t>APSC 103 Eng Client-based Design Project</t>
  </si>
  <si>
    <t>APSC 199 EPT</t>
  </si>
  <si>
    <t xml:space="preserve">ELEC 435 Energy Storage Technology </t>
  </si>
  <si>
    <t>ELECTRICAL ENGINEERING PROGRAM SUMMARY (Class of 2024)</t>
  </si>
  <si>
    <t>APSC 100</t>
  </si>
  <si>
    <t xml:space="preserve">Engineering Practice l </t>
  </si>
  <si>
    <t>ELEC 143</t>
  </si>
  <si>
    <t>APSC 200</t>
  </si>
  <si>
    <t>Engineering Design and Practice II</t>
  </si>
  <si>
    <t>APSC 100 or APSC 103; APSC 199 (COREQ: APSC 293)</t>
  </si>
  <si>
    <t>APSC 293</t>
  </si>
  <si>
    <t>Engineering Communications</t>
  </si>
  <si>
    <t>APSC 100 or APSC 103; (COREQ: APSC 200)</t>
  </si>
  <si>
    <t>ELEC 299</t>
  </si>
  <si>
    <t>Mechatronics Project</t>
  </si>
  <si>
    <t>ELEC 221, ELEC 272 (COREQ: ELEC 252, ELEC 280)</t>
  </si>
  <si>
    <t>MTHE 237*</t>
  </si>
  <si>
    <t>Diff. Equat. (*OR MTHE 225)</t>
  </si>
  <si>
    <t>APSC 171, APSC 172, APSC 174 (COREQ: ELEC 221)</t>
  </si>
  <si>
    <r>
      <t xml:space="preserve">ECE </t>
    </r>
    <r>
      <rPr>
        <sz val="11"/>
        <rFont val="Open Sans"/>
        <family val="2"/>
      </rPr>
      <t>Offerings</t>
    </r>
    <r>
      <rPr>
        <b/>
        <sz val="11"/>
        <rFont val="Open Sans"/>
        <family val="2"/>
      </rPr>
      <t xml:space="preserve"> </t>
    </r>
    <r>
      <rPr>
        <sz val="11"/>
        <rFont val="Open Sans"/>
        <family val="2"/>
      </rPr>
      <t>per Term</t>
    </r>
  </si>
  <si>
    <t>Fall 2024</t>
  </si>
  <si>
    <t>Winter 2025</t>
  </si>
  <si>
    <t xml:space="preserve"> Sensor Fabrication Technologies</t>
  </si>
  <si>
    <t xml:space="preserve"> Object-oriented Programming</t>
  </si>
  <si>
    <t xml:space="preserve"> Bioinformatic Analytics</t>
  </si>
  <si>
    <t xml:space="preserve"> Electric Machines</t>
  </si>
  <si>
    <t xml:space="preserve"> Power Electronics</t>
  </si>
  <si>
    <t xml:space="preserve"> Computer Networks</t>
  </si>
  <si>
    <t xml:space="preserve"> Energy and Power Systems</t>
  </si>
  <si>
    <t xml:space="preserve"> Digital Systems Engineering</t>
  </si>
  <si>
    <t>Sensor Fabrication Technology</t>
  </si>
  <si>
    <t>ELEC 221. ELEC 271, ELEC 252</t>
  </si>
  <si>
    <t xml:space="preserve"> Linear Control Systems</t>
  </si>
  <si>
    <t>ELEC 446</t>
  </si>
  <si>
    <t xml:space="preserve"> Mobile Robotics</t>
  </si>
  <si>
    <t xml:space="preserve"> Digital Signal Processing: Filters and Syst.</t>
  </si>
  <si>
    <t xml:space="preserve"> Analog Integrated Circuits &amp; Systems</t>
  </si>
  <si>
    <t xml:space="preserve"> Machine Learning &amp; Deep Learning</t>
  </si>
  <si>
    <t xml:space="preserve"> Cryptography and Network Security</t>
  </si>
  <si>
    <t>ELEC 435</t>
  </si>
  <si>
    <t xml:space="preserve"> Energy Storage Technology</t>
  </si>
  <si>
    <t xml:space="preserve"> Computer Vision with Deep Learning</t>
  </si>
  <si>
    <t xml:space="preserve"> Electric Machines and Control</t>
  </si>
  <si>
    <t xml:space="preserve"> Wireless Communications</t>
  </si>
  <si>
    <t xml:space="preserve"> Computer System Architecture</t>
  </si>
  <si>
    <r>
      <t xml:space="preserve"> </t>
    </r>
    <r>
      <rPr>
        <sz val="12"/>
        <color rgb="FF2F5597"/>
        <rFont val="Calibri"/>
        <family val="2"/>
      </rPr>
      <t>Artificial Intelligence</t>
    </r>
  </si>
  <si>
    <t>Fiber Optic Communications</t>
  </si>
  <si>
    <t>MREN 348</t>
  </si>
  <si>
    <t xml:space="preserve">Energy Storage Technology </t>
  </si>
  <si>
    <t>ELEC 221, ELEC 252, ELEC 224</t>
  </si>
  <si>
    <t>ELEC 224 </t>
  </si>
  <si>
    <t>Mobile Robotics</t>
  </si>
  <si>
    <t>ELEC 224, ELEC 443 - co-req</t>
  </si>
  <si>
    <t>MECH456, ELEC 448</t>
  </si>
  <si>
    <t>Analog ICs and System Apps.</t>
  </si>
  <si>
    <t>ELEC 278 orCISC 235</t>
  </si>
  <si>
    <t>completion of third year courses</t>
  </si>
  <si>
    <t>MREN 348/ ELEC 448</t>
  </si>
  <si>
    <r>
      <t xml:space="preserve">Introduction to Robotics </t>
    </r>
    <r>
      <rPr>
        <i/>
        <sz val="12"/>
        <color rgb="FF2F5597"/>
        <rFont val="Calibri"/>
        <family val="2"/>
      </rPr>
      <t>(counts for ELEC 448)</t>
    </r>
  </si>
  <si>
    <t>Fall 2025</t>
  </si>
  <si>
    <t>Winter 2026</t>
  </si>
  <si>
    <t>MREN 318</t>
  </si>
  <si>
    <t>Sensors and Electric Actuators</t>
  </si>
  <si>
    <t>ELEC 448 Intro to Robotics</t>
  </si>
  <si>
    <t>MREN 318 Sensors abd Electric Actuators</t>
  </si>
  <si>
    <t>MREN 348 Intro to Robotics</t>
  </si>
  <si>
    <t>APSC 174, ELEC 224, ELEC 326</t>
  </si>
  <si>
    <t>ELEC 224 and ELEC 324</t>
  </si>
  <si>
    <t>ELEC 448</t>
  </si>
  <si>
    <t>ELEC 353, ELEC 224</t>
  </si>
  <si>
    <t>ELEC 224 ,ELEC 324 , ELEC 326 </t>
  </si>
  <si>
    <t>Discrete Mathematics with Comp. Eng App</t>
  </si>
  <si>
    <t>Analog Integrated Circuits &amp; Systems</t>
  </si>
  <si>
    <t>Biomedical Signal &amp; Image Processing</t>
  </si>
  <si>
    <t>Digital Integrated Circuit Engineering</t>
  </si>
  <si>
    <r>
      <t>ELEC 271</t>
    </r>
    <r>
      <rPr>
        <sz val="10"/>
        <color rgb="FF212529"/>
        <rFont val="Arial"/>
        <family val="2"/>
      </rPr>
      <t>, ELEC 252, MREN 223</t>
    </r>
  </si>
  <si>
    <t>Introduction to Robotic Units</t>
  </si>
  <si>
    <t>ELEC 443 or MECH 350</t>
  </si>
  <si>
    <t>ELEC 446 Autonom. Mobile Robotics</t>
  </si>
  <si>
    <t>AI</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</si>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</sst>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4"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b/>
      <sz val="11"/>
      <name val="Open Sans"/>
      <family val="2"/>
    </font>
    <font>
      <sz val="11"/>
      <name val="Open Sans"/>
      <family val="2"/>
    </font>
    <font>
      <sz val="11"/>
      <color theme="1"/>
      <name val="Open Sans"/>
      <family val="2"/>
    </font>
    <font>
      <b/>
      <sz val="11"/>
      <color theme="1"/>
      <name val="Open Sans"/>
      <family val="2"/>
    </font>
    <font>
      <sz val="12"/>
      <color rgb="FF2F5597"/>
      <name val="Calibri"/>
      <family val="2"/>
    </font>
    <font>
      <i/>
      <sz val="11"/>
      <color theme="1"/>
      <name val="Open Sans"/>
      <family val="2"/>
    </font>
    <font>
      <sz val="12"/>
      <color rgb="FF2F5597"/>
      <name val="Open Sans"/>
      <family val="2"/>
    </font>
    <font>
      <sz val="10"/>
      <color rgb="FFC00000"/>
      <name val="Calibri"/>
      <family val="2"/>
      <scheme val="minor"/>
    </font>
    <font>
      <i/>
      <sz val="12"/>
      <color rgb="FF2F5597"/>
      <name val="Calibri"/>
      <family val="2"/>
    </font>
    <font>
      <sz val="10"/>
      <color rgb="FF212529"/>
      <name val="Arial"/>
      <family val="2"/>
    </font>
  </fonts>
  <fills count="1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FF"/>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B9BD5"/>
      </left>
      <right style="medium">
        <color rgb="FF5B9BD5"/>
      </right>
      <top style="medium">
        <color rgb="FF5B9BD5"/>
      </top>
      <bottom style="medium">
        <color rgb="FF5B9BD5"/>
      </bottom>
      <diagonal/>
    </border>
    <border>
      <left style="medium">
        <color rgb="FF5B9BD5"/>
      </left>
      <right style="medium">
        <color rgb="FF5B9BD5"/>
      </right>
      <top style="thick">
        <color rgb="FF5B9BD5"/>
      </top>
      <bottom style="medium">
        <color rgb="FF5B9BD5"/>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51">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3" borderId="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3" fillId="0" borderId="1" xfId="0" applyFont="1" applyBorder="1" applyAlignment="1">
      <alignment horizontal="left" vertical="top"/>
    </xf>
    <xf numFmtId="0" fontId="3" fillId="0" borderId="16" xfId="0" applyFont="1" applyBorder="1" applyAlignment="1">
      <alignment horizontal="center"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8" xfId="0" applyBorder="1" applyAlignment="1">
      <alignment horizontal="center"/>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8"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8" xfId="0" applyFont="1" applyFill="1" applyBorder="1"/>
    <xf numFmtId="0" fontId="0" fillId="6" borderId="26" xfId="0" applyFill="1" applyBorder="1"/>
    <xf numFmtId="0" fontId="0" fillId="6" borderId="0" xfId="0" applyFill="1" applyAlignment="1">
      <alignment horizontal="center"/>
    </xf>
    <xf numFmtId="0" fontId="0" fillId="6" borderId="29" xfId="0" applyFill="1" applyBorder="1"/>
    <xf numFmtId="0" fontId="20" fillId="8" borderId="30" xfId="0" applyFont="1" applyFill="1" applyBorder="1"/>
    <xf numFmtId="0" fontId="0" fillId="8" borderId="30" xfId="0" applyFill="1" applyBorder="1"/>
    <xf numFmtId="0" fontId="20" fillId="8" borderId="31" xfId="0" applyFont="1" applyFill="1" applyBorder="1" applyAlignment="1">
      <alignment horizontal="center"/>
    </xf>
    <xf numFmtId="0" fontId="20" fillId="8" borderId="30" xfId="0" applyFont="1" applyFill="1" applyBorder="1" applyAlignment="1">
      <alignment horizontal="center"/>
    </xf>
    <xf numFmtId="0" fontId="20" fillId="8" borderId="32" xfId="0" applyFont="1" applyFill="1" applyBorder="1" applyAlignment="1">
      <alignment horizontal="center"/>
    </xf>
    <xf numFmtId="0" fontId="0" fillId="0" borderId="33" xfId="0" applyBorder="1"/>
    <xf numFmtId="0" fontId="0" fillId="0" borderId="34" xfId="0" applyBorder="1"/>
    <xf numFmtId="0" fontId="25" fillId="0" borderId="34" xfId="0" applyFont="1" applyBorder="1" applyAlignment="1">
      <alignment horizontal="center"/>
    </xf>
    <xf numFmtId="0" fontId="0" fillId="0" borderId="35" xfId="0" applyBorder="1"/>
    <xf numFmtId="0" fontId="0" fillId="0" borderId="36" xfId="0" applyBorder="1"/>
    <xf numFmtId="0" fontId="0" fillId="0" borderId="37" xfId="0" applyBorder="1"/>
    <xf numFmtId="0" fontId="0" fillId="9"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9" borderId="36" xfId="0" applyFill="1" applyBorder="1"/>
    <xf numFmtId="0" fontId="0" fillId="0" borderId="40" xfId="0" applyBorder="1"/>
    <xf numFmtId="0" fontId="0" fillId="9" borderId="40" xfId="0" applyFill="1" applyBorder="1"/>
    <xf numFmtId="0" fontId="25" fillId="0" borderId="40" xfId="0" applyFont="1" applyBorder="1" applyAlignment="1">
      <alignment horizontal="center"/>
    </xf>
    <xf numFmtId="0" fontId="20" fillId="0" borderId="41" xfId="0" applyFont="1" applyBorder="1"/>
    <xf numFmtId="0" fontId="26" fillId="0" borderId="42" xfId="0" applyFont="1" applyBorder="1" applyAlignment="1">
      <alignment horizontal="center"/>
    </xf>
    <xf numFmtId="0" fontId="0" fillId="0" borderId="42" xfId="0" applyBorder="1"/>
    <xf numFmtId="0" fontId="0" fillId="0" borderId="43" xfId="0" applyBorder="1"/>
    <xf numFmtId="0" fontId="0" fillId="0" borderId="47" xfId="0" applyBorder="1"/>
    <xf numFmtId="0" fontId="0" fillId="0" borderId="47" xfId="0" applyBorder="1" applyAlignment="1">
      <alignment wrapText="1"/>
    </xf>
    <xf numFmtId="0" fontId="0" fillId="9" borderId="47" xfId="0" applyFill="1" applyBorder="1"/>
    <xf numFmtId="0" fontId="25" fillId="0" borderId="47" xfId="0" applyFont="1" applyBorder="1" applyAlignment="1">
      <alignment horizontal="center"/>
    </xf>
    <xf numFmtId="0" fontId="0" fillId="0" borderId="37" xfId="0" applyBorder="1" applyAlignment="1">
      <alignment wrapText="1"/>
    </xf>
    <xf numFmtId="0" fontId="0" fillId="0" borderId="41" xfId="0" applyBorder="1"/>
    <xf numFmtId="0" fontId="0" fillId="9" borderId="48" xfId="0" applyFill="1" applyBorder="1"/>
    <xf numFmtId="0" fontId="25" fillId="0" borderId="42" xfId="0" applyFont="1" applyBorder="1" applyAlignment="1">
      <alignment horizontal="center"/>
    </xf>
    <xf numFmtId="0" fontId="20" fillId="0" borderId="30" xfId="0" applyFont="1" applyBorder="1"/>
    <xf numFmtId="0" fontId="26" fillId="0" borderId="48" xfId="0" applyFont="1" applyBorder="1" applyAlignment="1">
      <alignment horizontal="center"/>
    </xf>
    <xf numFmtId="0" fontId="0" fillId="0" borderId="28" xfId="0" applyBorder="1"/>
    <xf numFmtId="0" fontId="0" fillId="0" borderId="45" xfId="0" applyBorder="1"/>
    <xf numFmtId="0" fontId="0" fillId="0" borderId="45" xfId="0" applyBorder="1" applyAlignment="1">
      <alignment horizontal="center"/>
    </xf>
    <xf numFmtId="0" fontId="0" fillId="0" borderId="46" xfId="0" applyBorder="1"/>
    <xf numFmtId="0" fontId="24" fillId="6" borderId="25" xfId="0" applyFont="1" applyFill="1" applyBorder="1"/>
    <xf numFmtId="0" fontId="0" fillId="6" borderId="26" xfId="0" applyFill="1" applyBorder="1" applyAlignment="1">
      <alignment horizontal="center"/>
    </xf>
    <xf numFmtId="0" fontId="20" fillId="8" borderId="25" xfId="0" applyFont="1" applyFill="1" applyBorder="1"/>
    <xf numFmtId="0" fontId="20" fillId="8" borderId="26" xfId="0" applyFont="1" applyFill="1" applyBorder="1" applyAlignment="1">
      <alignment horizontal="center"/>
    </xf>
    <xf numFmtId="0" fontId="0" fillId="0" borderId="34" xfId="0" applyBorder="1" applyAlignment="1">
      <alignment wrapText="1"/>
    </xf>
    <xf numFmtId="0" fontId="27" fillId="0" borderId="39" xfId="0" applyFont="1" applyBorder="1"/>
    <xf numFmtId="0" fontId="0" fillId="0" borderId="40" xfId="0" applyBorder="1" applyAlignment="1">
      <alignment wrapText="1"/>
    </xf>
    <xf numFmtId="0" fontId="0" fillId="0" borderId="50" xfId="0" applyBorder="1"/>
    <xf numFmtId="0" fontId="0" fillId="0" borderId="51" xfId="0" applyBorder="1"/>
    <xf numFmtId="0" fontId="0" fillId="0" borderId="44" xfId="0" applyBorder="1"/>
    <xf numFmtId="0" fontId="0" fillId="0" borderId="29" xfId="0" applyBorder="1"/>
    <xf numFmtId="0" fontId="0" fillId="6" borderId="27" xfId="0" applyFill="1" applyBorder="1"/>
    <xf numFmtId="0" fontId="20" fillId="8" borderId="27" xfId="0" applyFont="1" applyFill="1" applyBorder="1" applyAlignment="1">
      <alignment horizontal="center"/>
    </xf>
    <xf numFmtId="0" fontId="0" fillId="0" borderId="52" xfId="0" applyBorder="1"/>
    <xf numFmtId="0" fontId="0" fillId="0" borderId="31" xfId="0" applyBorder="1"/>
    <xf numFmtId="0" fontId="0" fillId="9" borderId="0" xfId="0" applyFill="1"/>
    <xf numFmtId="0" fontId="25" fillId="0" borderId="31" xfId="0" applyFont="1" applyBorder="1" applyAlignment="1">
      <alignment horizontal="center"/>
    </xf>
    <xf numFmtId="0" fontId="0" fillId="0" borderId="31" xfId="0" applyBorder="1" applyAlignment="1">
      <alignment wrapText="1"/>
    </xf>
    <xf numFmtId="0" fontId="20" fillId="0" borderId="53" xfId="0" applyFont="1" applyBorder="1"/>
    <xf numFmtId="0" fontId="0" fillId="0" borderId="54" xfId="0" applyBorder="1"/>
    <xf numFmtId="0" fontId="0" fillId="0" borderId="55" xfId="0" applyBorder="1"/>
    <xf numFmtId="0" fontId="0" fillId="0" borderId="56" xfId="0" applyBorder="1" applyAlignment="1">
      <alignment horizontal="center"/>
    </xf>
    <xf numFmtId="0" fontId="0" fillId="0" borderId="53" xfId="0" applyBorder="1" applyAlignment="1">
      <alignment horizontal="center"/>
    </xf>
    <xf numFmtId="0" fontId="0" fillId="0" borderId="57" xfId="0" applyBorder="1"/>
    <xf numFmtId="0" fontId="0" fillId="0" borderId="58" xfId="0" applyBorder="1"/>
    <xf numFmtId="0" fontId="0" fillId="0" borderId="59" xfId="0" applyBorder="1"/>
    <xf numFmtId="0" fontId="0" fillId="9" borderId="26" xfId="0" applyFill="1" applyBorder="1"/>
    <xf numFmtId="0" fontId="0" fillId="0" borderId="22" xfId="0" applyBorder="1" applyAlignment="1">
      <alignment horizontal="center"/>
    </xf>
    <xf numFmtId="0" fontId="25" fillId="0" borderId="30" xfId="0" applyFont="1" applyBorder="1" applyAlignment="1">
      <alignment horizontal="center"/>
    </xf>
    <xf numFmtId="0" fontId="0" fillId="0" borderId="27" xfId="0" applyBorder="1"/>
    <xf numFmtId="0" fontId="29" fillId="0" borderId="28" xfId="0" applyFont="1" applyBorder="1"/>
    <xf numFmtId="0" fontId="25" fillId="0" borderId="28" xfId="0" applyFont="1" applyBorder="1"/>
    <xf numFmtId="0" fontId="25" fillId="6" borderId="0" xfId="0" applyFont="1" applyFill="1"/>
    <xf numFmtId="0" fontId="31" fillId="0" borderId="28" xfId="0" applyFont="1" applyBorder="1"/>
    <xf numFmtId="0" fontId="32" fillId="10" borderId="22" xfId="0" applyFont="1" applyFill="1" applyBorder="1"/>
    <xf numFmtId="0" fontId="0" fillId="10" borderId="23" xfId="0" applyFill="1" applyBorder="1"/>
    <xf numFmtId="0" fontId="0" fillId="10" borderId="23" xfId="0" applyFill="1" applyBorder="1" applyAlignment="1">
      <alignment horizontal="center"/>
    </xf>
    <xf numFmtId="0" fontId="0" fillId="10" borderId="24" xfId="0" applyFill="1" applyBorder="1"/>
    <xf numFmtId="0" fontId="0" fillId="6" borderId="54" xfId="0" applyFill="1" applyBorder="1"/>
    <xf numFmtId="0" fontId="25" fillId="0" borderId="0" xfId="0" applyFont="1" applyAlignment="1">
      <alignment horizontal="center"/>
    </xf>
    <xf numFmtId="0" fontId="27" fillId="0" borderId="60" xfId="0" applyFont="1" applyBorder="1"/>
    <xf numFmtId="0" fontId="0" fillId="0" borderId="49" xfId="0" applyBorder="1"/>
    <xf numFmtId="0" fontId="25" fillId="0" borderId="61" xfId="0" applyFont="1" applyBorder="1" applyAlignment="1">
      <alignment horizontal="center"/>
    </xf>
    <xf numFmtId="0" fontId="0" fillId="0" borderId="62" xfId="0" applyBorder="1"/>
    <xf numFmtId="0" fontId="25" fillId="11" borderId="37" xfId="0" applyFont="1" applyFill="1" applyBorder="1" applyAlignment="1">
      <alignment horizontal="center"/>
    </xf>
    <xf numFmtId="0" fontId="0" fillId="0" borderId="60" xfId="0" applyBorder="1"/>
    <xf numFmtId="0" fontId="25" fillId="10" borderId="23" xfId="0" applyFont="1" applyFill="1" applyBorder="1" applyAlignment="1">
      <alignment horizontal="center"/>
    </xf>
    <xf numFmtId="0" fontId="0" fillId="0" borderId="65" xfId="0" applyBorder="1"/>
    <xf numFmtId="0" fontId="27" fillId="0" borderId="66" xfId="0" applyFont="1" applyBorder="1"/>
    <xf numFmtId="0" fontId="0" fillId="6" borderId="28" xfId="0" applyFill="1" applyBorder="1"/>
    <xf numFmtId="0" fontId="27" fillId="0" borderId="67" xfId="0" applyFont="1" applyBorder="1"/>
    <xf numFmtId="0" fontId="26" fillId="0" borderId="40" xfId="0" applyFont="1" applyBorder="1" applyAlignment="1">
      <alignment horizontal="center"/>
    </xf>
    <xf numFmtId="0" fontId="3" fillId="0" borderId="70" xfId="0" applyFont="1" applyBorder="1" applyAlignment="1">
      <alignment horizontal="center" vertical="top"/>
    </xf>
    <xf numFmtId="0" fontId="3" fillId="0" borderId="68" xfId="0" applyFont="1" applyBorder="1" applyAlignment="1">
      <alignment horizontal="center" vertical="top"/>
    </xf>
    <xf numFmtId="0" fontId="3" fillId="0" borderId="69" xfId="0" applyFont="1" applyBorder="1" applyAlignment="1">
      <alignment vertical="top"/>
    </xf>
    <xf numFmtId="0" fontId="0" fillId="0" borderId="68" xfId="0" applyBorder="1" applyAlignment="1">
      <alignment horizontal="center"/>
    </xf>
    <xf numFmtId="0" fontId="0" fillId="0" borderId="40" xfId="0" applyBorder="1" applyAlignment="1">
      <alignment horizontal="center"/>
    </xf>
    <xf numFmtId="0" fontId="33" fillId="0" borderId="39" xfId="0" applyFont="1" applyBorder="1"/>
    <xf numFmtId="0" fontId="3" fillId="12" borderId="68" xfId="0" applyFont="1" applyFill="1" applyBorder="1" applyAlignment="1">
      <alignment vertical="top"/>
    </xf>
    <xf numFmtId="0" fontId="3" fillId="0" borderId="68" xfId="0" applyFont="1" applyBorder="1" applyAlignment="1">
      <alignment vertical="top"/>
    </xf>
    <xf numFmtId="0" fontId="0" fillId="0" borderId="71" xfId="0" applyBorder="1" applyAlignment="1">
      <alignment horizontal="center" vertical="top"/>
    </xf>
    <xf numFmtId="0" fontId="0" fillId="0" borderId="70" xfId="0" applyBorder="1" applyAlignment="1">
      <alignment horizontal="center" vertical="top"/>
    </xf>
    <xf numFmtId="0" fontId="12" fillId="0" borderId="70" xfId="0" applyFont="1" applyBorder="1" applyAlignment="1">
      <alignment horizontal="center" vertical="top"/>
    </xf>
    <xf numFmtId="0" fontId="0" fillId="9" borderId="61" xfId="0" applyFill="1" applyBorder="1"/>
    <xf numFmtId="0" fontId="3" fillId="0" borderId="71" xfId="0" applyFont="1" applyBorder="1" applyAlignment="1">
      <alignment horizontal="center" vertical="top"/>
    </xf>
    <xf numFmtId="0" fontId="0" fillId="0" borderId="69" xfId="0" applyBorder="1" applyAlignment="1">
      <alignment horizontal="center"/>
    </xf>
    <xf numFmtId="0" fontId="3" fillId="0" borderId="69" xfId="0" applyFont="1" applyBorder="1" applyAlignment="1">
      <alignment horizontal="center" vertical="top"/>
    </xf>
    <xf numFmtId="0" fontId="3" fillId="0" borderId="75" xfId="0" applyFont="1" applyBorder="1" applyAlignment="1">
      <alignment vertical="top"/>
    </xf>
    <xf numFmtId="0" fontId="3" fillId="0" borderId="75" xfId="0" applyFont="1" applyBorder="1" applyAlignment="1">
      <alignment horizontal="center" vertical="top"/>
    </xf>
    <xf numFmtId="0" fontId="0" fillId="0" borderId="75" xfId="0" applyBorder="1" applyAlignment="1">
      <alignment horizontal="center"/>
    </xf>
    <xf numFmtId="0" fontId="3" fillId="0" borderId="76" xfId="0" applyFont="1" applyBorder="1" applyAlignment="1">
      <alignment vertical="top"/>
    </xf>
    <xf numFmtId="0" fontId="3" fillId="0" borderId="77" xfId="0" applyFont="1" applyBorder="1" applyAlignment="1">
      <alignment horizontal="center" vertical="top"/>
    </xf>
    <xf numFmtId="0" fontId="0" fillId="0" borderId="76" xfId="0" applyBorder="1" applyAlignment="1">
      <alignment horizontal="center"/>
    </xf>
    <xf numFmtId="0" fontId="12" fillId="0" borderId="77" xfId="0" applyFont="1" applyBorder="1" applyAlignment="1">
      <alignment horizontal="center" vertical="top"/>
    </xf>
    <xf numFmtId="0" fontId="12" fillId="0" borderId="76" xfId="0" applyFont="1" applyBorder="1" applyAlignment="1">
      <alignment horizontal="center" vertical="top"/>
    </xf>
    <xf numFmtId="0" fontId="3" fillId="0" borderId="81" xfId="0" applyFont="1" applyBorder="1" applyAlignment="1">
      <alignment vertical="top"/>
    </xf>
    <xf numFmtId="0" fontId="3" fillId="0" borderId="7" xfId="0" applyFont="1" applyBorder="1" applyAlignment="1">
      <alignment horizontal="center" vertical="top"/>
    </xf>
    <xf numFmtId="0" fontId="3" fillId="0" borderId="82" xfId="0" applyFont="1" applyBorder="1" applyAlignment="1">
      <alignment horizontal="center" vertical="top"/>
    </xf>
    <xf numFmtId="0" fontId="0" fillId="0" borderId="81" xfId="0" applyBorder="1" applyAlignment="1">
      <alignment horizontal="center"/>
    </xf>
    <xf numFmtId="0" fontId="12" fillId="0" borderId="82" xfId="0" applyFont="1" applyBorder="1" applyAlignment="1">
      <alignment horizontal="center" vertical="top"/>
    </xf>
    <xf numFmtId="0" fontId="12" fillId="0" borderId="81" xfId="0" applyFont="1" applyBorder="1" applyAlignment="1">
      <alignment horizontal="center" vertical="top"/>
    </xf>
    <xf numFmtId="0" fontId="0" fillId="0" borderId="80" xfId="0" applyBorder="1"/>
    <xf numFmtId="0" fontId="36" fillId="0" borderId="0" xfId="0" applyFont="1"/>
    <xf numFmtId="0" fontId="38" fillId="14" borderId="88" xfId="0" applyFont="1" applyFill="1" applyBorder="1" applyAlignment="1">
      <alignment horizontal="center" wrapText="1" readingOrder="1"/>
    </xf>
    <xf numFmtId="0" fontId="38" fillId="14" borderId="88" xfId="0" applyFont="1" applyFill="1" applyBorder="1" applyAlignment="1">
      <alignment horizontal="left" wrapText="1" readingOrder="1"/>
    </xf>
    <xf numFmtId="0" fontId="39" fillId="0" borderId="0" xfId="0" applyFont="1"/>
    <xf numFmtId="0" fontId="38" fillId="14" borderId="89" xfId="0" applyFont="1" applyFill="1" applyBorder="1" applyAlignment="1">
      <alignment horizontal="center" wrapText="1" readingOrder="1"/>
    </xf>
    <xf numFmtId="0" fontId="38" fillId="14" borderId="89" xfId="0" applyFont="1" applyFill="1" applyBorder="1" applyAlignment="1">
      <alignment horizontal="left" wrapText="1" readingOrder="1"/>
    </xf>
    <xf numFmtId="0" fontId="40" fillId="14" borderId="88" xfId="0" applyFont="1" applyFill="1" applyBorder="1" applyAlignment="1">
      <alignment horizontal="left" wrapText="1" readingOrder="1"/>
    </xf>
    <xf numFmtId="0" fontId="41" fillId="0" borderId="60" xfId="0" applyFont="1" applyBorder="1"/>
    <xf numFmtId="0" fontId="38" fillId="14" borderId="88" xfId="0" applyFont="1" applyFill="1" applyBorder="1" applyAlignment="1">
      <alignment horizontal="left" readingOrder="1"/>
    </xf>
    <xf numFmtId="0" fontId="0" fillId="0" borderId="80" xfId="0" applyBorder="1" applyAlignment="1">
      <alignment horizontal="center"/>
    </xf>
    <xf numFmtId="0" fontId="0" fillId="0" borderId="90" xfId="0" applyBorder="1"/>
    <xf numFmtId="0" fontId="27" fillId="0" borderId="91" xfId="0" applyFont="1" applyBorder="1"/>
    <xf numFmtId="0" fontId="0" fillId="0" borderId="92" xfId="0" applyBorder="1"/>
    <xf numFmtId="0" fontId="0" fillId="0" borderId="32" xfId="0" applyBorder="1"/>
    <xf numFmtId="0" fontId="5" fillId="5" borderId="7" xfId="0" applyFont="1" applyFill="1" applyBorder="1" applyAlignment="1">
      <alignment horizontal="center" vertical="top"/>
    </xf>
    <xf numFmtId="0" fontId="5" fillId="5" borderId="21"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7"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72" xfId="0" applyFont="1" applyBorder="1" applyAlignment="1">
      <alignment horizontal="left" vertical="top"/>
    </xf>
    <xf numFmtId="0" fontId="4" fillId="0" borderId="73" xfId="0" applyFont="1" applyBorder="1" applyAlignment="1">
      <alignment horizontal="left" vertical="top"/>
    </xf>
    <xf numFmtId="0" fontId="4" fillId="0" borderId="74" xfId="0" applyFont="1" applyBorder="1" applyAlignment="1">
      <alignment horizontal="left" vertical="top"/>
    </xf>
    <xf numFmtId="0" fontId="3" fillId="0" borderId="78" xfId="0" applyFont="1" applyBorder="1" applyAlignment="1">
      <alignment horizontal="left" vertical="top"/>
    </xf>
    <xf numFmtId="0" fontId="3" fillId="0" borderId="79" xfId="0" applyFont="1" applyBorder="1" applyAlignment="1">
      <alignment horizontal="left" vertical="top"/>
    </xf>
    <xf numFmtId="0" fontId="3" fillId="0" borderId="71" xfId="0" applyFont="1" applyBorder="1" applyAlignment="1">
      <alignment horizontal="left" vertical="top"/>
    </xf>
    <xf numFmtId="0" fontId="0" fillId="0" borderId="63" xfId="0" applyBorder="1" applyAlignment="1">
      <alignment horizontal="center"/>
    </xf>
    <xf numFmtId="0" fontId="0" fillId="0" borderId="23" xfId="0" applyBorder="1" applyAlignment="1">
      <alignment horizontal="center"/>
    </xf>
    <xf numFmtId="0" fontId="0" fillId="0" borderId="64"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28" fillId="0" borderId="22" xfId="0" applyFont="1" applyBorder="1" applyAlignment="1">
      <alignment horizontal="left"/>
    </xf>
    <xf numFmtId="0" fontId="28" fillId="0" borderId="23" xfId="0" applyFont="1" applyBorder="1" applyAlignment="1">
      <alignment horizontal="left"/>
    </xf>
    <xf numFmtId="0" fontId="28" fillId="0" borderId="24" xfId="0" applyFont="1" applyBorder="1" applyAlignment="1">
      <alignment horizontal="lef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49" fontId="34" fillId="13" borderId="83" xfId="0" applyNumberFormat="1" applyFont="1" applyFill="1" applyBorder="1" applyAlignment="1">
      <alignment horizontal="center"/>
    </xf>
    <xf numFmtId="49" fontId="34" fillId="13" borderId="84" xfId="0" applyNumberFormat="1" applyFont="1" applyFill="1" applyBorder="1" applyAlignment="1">
      <alignment horizontal="center"/>
    </xf>
    <xf numFmtId="49" fontId="34" fillId="13" borderId="85" xfId="0" applyNumberFormat="1" applyFont="1" applyFill="1" applyBorder="1" applyAlignment="1">
      <alignment horizontal="center"/>
    </xf>
    <xf numFmtId="49" fontId="34" fillId="0" borderId="86" xfId="0" applyNumberFormat="1" applyFont="1" applyBorder="1" applyAlignment="1">
      <alignment horizontal="center"/>
    </xf>
    <xf numFmtId="49" fontId="34" fillId="0" borderId="0" xfId="0" applyNumberFormat="1" applyFont="1" applyAlignment="1">
      <alignment horizontal="center"/>
    </xf>
    <xf numFmtId="0" fontId="37" fillId="0" borderId="0" xfId="0" applyFont="1" applyAlignment="1">
      <alignment horizontal="center"/>
    </xf>
    <xf numFmtId="0" fontId="37" fillId="0" borderId="87" xfId="0" applyFont="1" applyBorder="1" applyAlignment="1">
      <alignment horizontal="center"/>
    </xf>
    <xf numFmtId="0" fontId="22" fillId="7" borderId="22" xfId="0" applyFont="1" applyFill="1" applyBorder="1" applyAlignment="1">
      <alignment horizontal="left"/>
    </xf>
    <xf numFmtId="0" fontId="22" fillId="7" borderId="23" xfId="0" applyFont="1" applyFill="1" applyBorder="1" applyAlignment="1">
      <alignment horizontal="left"/>
    </xf>
    <xf numFmtId="0" fontId="22" fillId="7" borderId="24" xfId="0" applyFont="1" applyFill="1" applyBorder="1" applyAlignment="1">
      <alignment horizontal="left"/>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cellXfs>
  <cellStyles count="3">
    <cellStyle name="Followed Hyperlink" xfId="2" builtinId="9" hidden="1"/>
    <cellStyle name="Hyperlink" xfId="1" builtinId="8" hidden="1"/>
    <cellStyle name="Normal" xfId="0" builtinId="0"/>
  </cellStyles>
  <dxfs count="34">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158</xdr:row>
      <xdr:rowOff>0</xdr:rowOff>
    </xdr:from>
    <xdr:to>
      <xdr:col>0</xdr:col>
      <xdr:colOff>2133600</xdr:colOff>
      <xdr:row>165</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gree%20Info\2020-21%20Degree%20Planning%20Spreadsheets\E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Eng"/>
      <sheetName val="Course Units"/>
    </sheetNames>
    <sheetDataSet>
      <sheetData sheetId="0"/>
      <sheetData sheetId="1">
        <row r="81">
          <cell r="B81">
            <v>3</v>
          </cell>
          <cell r="C81">
            <v>3</v>
          </cell>
          <cell r="D81">
            <v>0</v>
          </cell>
          <cell r="F81">
            <v>36</v>
          </cell>
          <cell r="G81">
            <v>0</v>
          </cell>
          <cell r="H81">
            <v>0</v>
          </cell>
          <cell r="I81">
            <v>0</v>
          </cell>
          <cell r="J81">
            <v>0</v>
          </cell>
          <cell r="K81">
            <v>18</v>
          </cell>
          <cell r="L81">
            <v>18</v>
          </cell>
          <cell r="M81">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6"/>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13" t="s">
        <v>375</v>
      </c>
      <c r="I1" s="213"/>
      <c r="J1" s="213"/>
      <c r="K1" s="213"/>
      <c r="L1" s="213"/>
      <c r="M1" s="213"/>
    </row>
    <row r="2" spans="1:13" x14ac:dyDescent="0.2">
      <c r="H2" s="213"/>
      <c r="I2" s="213"/>
      <c r="J2" s="213"/>
      <c r="K2" s="213"/>
      <c r="L2" s="213"/>
      <c r="M2" s="213"/>
    </row>
    <row r="3" spans="1:13" x14ac:dyDescent="0.2">
      <c r="B3" s="29" t="s">
        <v>51</v>
      </c>
      <c r="H3" s="213"/>
      <c r="I3" s="213"/>
      <c r="J3" s="213"/>
      <c r="K3" s="213"/>
      <c r="L3" s="213"/>
      <c r="M3" s="213"/>
    </row>
    <row r="4" spans="1:13" x14ac:dyDescent="0.2">
      <c r="B4" s="29" t="s">
        <v>52</v>
      </c>
      <c r="H4" s="213"/>
      <c r="I4" s="213"/>
      <c r="J4" s="213"/>
      <c r="K4" s="213"/>
      <c r="L4" s="213"/>
      <c r="M4" s="213"/>
    </row>
    <row r="5" spans="1:13" x14ac:dyDescent="0.2">
      <c r="B5" s="30"/>
      <c r="H5" s="213"/>
      <c r="I5" s="213"/>
      <c r="J5" s="213"/>
      <c r="K5" s="213"/>
      <c r="L5" s="213"/>
      <c r="M5" s="213"/>
    </row>
    <row r="6" spans="1:13" x14ac:dyDescent="0.2">
      <c r="B6" s="29" t="s">
        <v>53</v>
      </c>
      <c r="H6" s="213"/>
      <c r="I6" s="213"/>
      <c r="J6" s="213"/>
      <c r="K6" s="213"/>
      <c r="L6" s="213"/>
      <c r="M6" s="213"/>
    </row>
    <row r="7" spans="1:13" x14ac:dyDescent="0.2">
      <c r="B7" s="29" t="s">
        <v>126</v>
      </c>
      <c r="F7" s="44"/>
      <c r="H7" s="213"/>
      <c r="I7" s="213"/>
      <c r="J7" s="213"/>
      <c r="K7" s="213"/>
      <c r="L7" s="213"/>
      <c r="M7" s="213"/>
    </row>
    <row r="8" spans="1:13" x14ac:dyDescent="0.2">
      <c r="A8" s="2"/>
      <c r="F8" s="44"/>
      <c r="H8" s="213"/>
      <c r="I8" s="213"/>
      <c r="J8" s="213"/>
      <c r="K8" s="213"/>
      <c r="L8" s="213"/>
      <c r="M8" s="213"/>
    </row>
    <row r="9" spans="1:13" ht="15" customHeight="1" x14ac:dyDescent="0.2">
      <c r="A9" s="31" t="s">
        <v>54</v>
      </c>
      <c r="B9" s="216" t="s">
        <v>55</v>
      </c>
      <c r="C9" s="217"/>
      <c r="D9" s="217"/>
      <c r="E9" s="217"/>
      <c r="F9" s="217"/>
      <c r="H9" s="213"/>
      <c r="I9" s="213"/>
      <c r="J9" s="213"/>
      <c r="K9" s="213"/>
      <c r="L9" s="213"/>
      <c r="M9" s="213"/>
    </row>
    <row r="10" spans="1:13" ht="15" customHeight="1" x14ac:dyDescent="0.2">
      <c r="A10" s="2"/>
      <c r="B10" s="216" t="s">
        <v>100</v>
      </c>
      <c r="C10" s="217"/>
      <c r="D10" s="217"/>
      <c r="E10" s="217"/>
      <c r="F10" s="217"/>
      <c r="H10" s="213"/>
      <c r="I10" s="213"/>
      <c r="J10" s="213"/>
      <c r="K10" s="213"/>
      <c r="L10" s="213"/>
      <c r="M10" s="213"/>
    </row>
    <row r="11" spans="1:13" ht="15" customHeight="1" x14ac:dyDescent="0.2">
      <c r="A11" s="2"/>
    </row>
    <row r="12" spans="1:13" x14ac:dyDescent="0.2">
      <c r="A12" t="s">
        <v>56</v>
      </c>
    </row>
    <row r="13" spans="1:13" x14ac:dyDescent="0.2">
      <c r="A13" t="s">
        <v>57</v>
      </c>
    </row>
    <row r="14" spans="1:13" x14ac:dyDescent="0.2">
      <c r="A14" t="s">
        <v>58</v>
      </c>
    </row>
    <row r="17" spans="1:16" x14ac:dyDescent="0.2">
      <c r="A17" s="3" t="s">
        <v>0</v>
      </c>
      <c r="B17" s="4"/>
    </row>
    <row r="18" spans="1:16" x14ac:dyDescent="0.2">
      <c r="B18" s="1" t="s">
        <v>1</v>
      </c>
      <c r="C18" s="1" t="s">
        <v>2</v>
      </c>
      <c r="D18" s="1" t="s">
        <v>3</v>
      </c>
      <c r="E18" s="1" t="s">
        <v>4</v>
      </c>
      <c r="F18" s="1" t="s">
        <v>5</v>
      </c>
      <c r="G18" s="1" t="s">
        <v>107</v>
      </c>
      <c r="H18" s="1" t="s">
        <v>7</v>
      </c>
      <c r="I18" s="1" t="s">
        <v>108</v>
      </c>
      <c r="J18" s="1" t="s">
        <v>9</v>
      </c>
      <c r="K18" s="1" t="s">
        <v>10</v>
      </c>
      <c r="L18" s="1" t="s">
        <v>11</v>
      </c>
      <c r="M18" s="1" t="s">
        <v>12</v>
      </c>
      <c r="O18" s="1" t="s">
        <v>85</v>
      </c>
      <c r="P18" s="1" t="s">
        <v>5</v>
      </c>
    </row>
    <row r="19" spans="1:16" x14ac:dyDescent="0.2">
      <c r="A19" s="58"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3.5</v>
      </c>
      <c r="P19" s="6">
        <f>'Course Units'!F8</f>
        <v>43</v>
      </c>
    </row>
    <row r="20" spans="1:16" x14ac:dyDescent="0.2">
      <c r="A20" s="58" t="str">
        <f>'Course Units'!A9</f>
        <v>APSC 102 Experimentation</v>
      </c>
      <c r="B20" s="45">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c r="O20" s="166"/>
      <c r="P20" s="166"/>
    </row>
    <row r="21" spans="1:16" x14ac:dyDescent="0.2">
      <c r="A21" s="58"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66"/>
      <c r="P21" s="166"/>
    </row>
    <row r="22" spans="1:16" x14ac:dyDescent="0.2">
      <c r="A22" s="58"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66"/>
      <c r="P22" s="166"/>
    </row>
    <row r="23" spans="1:16" x14ac:dyDescent="0.2">
      <c r="A23" s="58"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8"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8" t="str">
        <f>'Course Units'!A14</f>
        <v>APSC 131 Chemistry and Materials</v>
      </c>
      <c r="B25" s="45">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58"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171" t="str">
        <f>'Course Units'!A16</f>
        <v>APSC 143 Intro to Programming</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3.3</v>
      </c>
      <c r="P27" s="6">
        <f>'Course Units'!F16</f>
        <v>40</v>
      </c>
    </row>
    <row r="28" spans="1:16" x14ac:dyDescent="0.2">
      <c r="A28" s="58" t="str">
        <f>'Course Units'!A17</f>
        <v>APSC 151 Eng. Geology &amp; the Biosphere</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6">
        <f>'Course Units'!B17</f>
        <v>3.3</v>
      </c>
      <c r="P28" s="6">
        <f>'Course Units'!F17</f>
        <v>40</v>
      </c>
    </row>
    <row r="29" spans="1:16" x14ac:dyDescent="0.2">
      <c r="A29" s="58" t="str">
        <f>'Course Units'!A18</f>
        <v>APSC 162 Eng. Graphics</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2.5</v>
      </c>
      <c r="P29" s="6">
        <f>'Course Units'!F18</f>
        <v>30</v>
      </c>
    </row>
    <row r="30" spans="1:16" x14ac:dyDescent="0.2">
      <c r="A30" s="58" t="str">
        <f>'Course Units'!A19</f>
        <v>APSC 171 Calculus I</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3.3</v>
      </c>
      <c r="P30" s="6">
        <f>'Course Units'!F19</f>
        <v>40</v>
      </c>
    </row>
    <row r="31" spans="1:16" x14ac:dyDescent="0.2">
      <c r="A31" s="58" t="str">
        <f>'Course Units'!A20</f>
        <v>APSC 172 Calculus II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8" t="str">
        <f>'Course Units'!A21</f>
        <v>APSC 174 Intro to Linear Algebra</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c r="P32" s="6"/>
    </row>
    <row r="33" spans="1:16" ht="13.5" thickBot="1" x14ac:dyDescent="0.25">
      <c r="A33" s="58" t="str">
        <f>'Course Units'!A22</f>
        <v>APSC 182 Applied Eng. Mechanics</v>
      </c>
      <c r="B33" s="45">
        <v>0</v>
      </c>
      <c r="C33" s="16">
        <f>$B33*'Course Units'!B22</f>
        <v>0</v>
      </c>
      <c r="D33" s="16">
        <f>$B33*'Course Units'!C22</f>
        <v>0</v>
      </c>
      <c r="E33" s="16">
        <f>$B33*'Course Units'!D22</f>
        <v>0</v>
      </c>
      <c r="F33" s="16">
        <f>$B33*'Course Units'!F22</f>
        <v>0</v>
      </c>
      <c r="G33" s="16">
        <f>$B33*'Course Units'!G22</f>
        <v>0</v>
      </c>
      <c r="H33" s="16">
        <f>$B33*'Course Units'!H22</f>
        <v>0</v>
      </c>
      <c r="I33" s="16">
        <f>$B33*'Course Units'!I22</f>
        <v>0</v>
      </c>
      <c r="J33" s="16">
        <f>$B33*'Course Units'!J22</f>
        <v>0</v>
      </c>
      <c r="K33" s="16">
        <f>$B33*'Course Units'!K22</f>
        <v>0</v>
      </c>
      <c r="L33" s="16">
        <f>$B33*'Course Units'!L22</f>
        <v>0</v>
      </c>
      <c r="M33" s="16">
        <f>$B33*'Course Units'!M22</f>
        <v>0</v>
      </c>
      <c r="O33" s="6">
        <f>'Course Units'!B22</f>
        <v>1.7</v>
      </c>
      <c r="P33" s="6">
        <f>'Course Units'!F22</f>
        <v>20</v>
      </c>
    </row>
    <row r="34" spans="1:16" ht="13.5" thickTop="1" x14ac:dyDescent="0.2">
      <c r="A34" s="7" t="s">
        <v>16</v>
      </c>
      <c r="B34" s="8"/>
      <c r="C34" s="9">
        <f>+SUM(C19:C33)</f>
        <v>0</v>
      </c>
      <c r="D34" s="9">
        <f>+SUM(D19:D33)</f>
        <v>0</v>
      </c>
      <c r="E34" s="9">
        <f>+SUM(E19:E33)</f>
        <v>0</v>
      </c>
      <c r="F34" s="9">
        <f>+SUM(F19:F33)</f>
        <v>0</v>
      </c>
      <c r="G34" s="9">
        <f>SUM(G19:G33)</f>
        <v>0</v>
      </c>
      <c r="H34" s="9">
        <f>+SUM(H19:H33)</f>
        <v>0</v>
      </c>
      <c r="I34" s="9">
        <f>+SUM(I19:I33)</f>
        <v>0</v>
      </c>
      <c r="J34" s="9">
        <f>+SUM(J19:J33)</f>
        <v>0</v>
      </c>
      <c r="K34" s="9">
        <f>+SUM(K19:K33)</f>
        <v>0</v>
      </c>
      <c r="L34" s="9">
        <f>+SUM(L19:L33)</f>
        <v>0</v>
      </c>
      <c r="M34" s="10">
        <f>+SUM(K34:L34)</f>
        <v>0</v>
      </c>
    </row>
    <row r="35" spans="1:16" x14ac:dyDescent="0.2">
      <c r="A35" s="11"/>
      <c r="B35" s="12"/>
      <c r="C35" s="1"/>
      <c r="D35" s="1"/>
      <c r="E35" s="1"/>
      <c r="F35" s="1"/>
      <c r="G35" s="1"/>
      <c r="H35" s="1"/>
      <c r="I35" s="1"/>
      <c r="J35" s="1"/>
      <c r="K35" s="1"/>
      <c r="L35" s="1"/>
    </row>
    <row r="36" spans="1:16" x14ac:dyDescent="0.2">
      <c r="A36" s="13" t="s">
        <v>17</v>
      </c>
      <c r="B36" s="14"/>
      <c r="C36" s="1"/>
      <c r="D36" s="1"/>
      <c r="E36" s="1"/>
      <c r="F36" s="1"/>
      <c r="G36" s="1"/>
      <c r="H36" s="1"/>
      <c r="I36" s="1"/>
      <c r="J36" s="1"/>
      <c r="K36" s="1"/>
      <c r="L36" s="1"/>
    </row>
    <row r="37" spans="1:16" x14ac:dyDescent="0.2">
      <c r="B37" s="1" t="s">
        <v>1</v>
      </c>
      <c r="C37" s="1" t="s">
        <v>2</v>
      </c>
      <c r="D37" s="1" t="s">
        <v>3</v>
      </c>
      <c r="E37" s="1" t="s">
        <v>4</v>
      </c>
      <c r="F37" s="1" t="s">
        <v>5</v>
      </c>
      <c r="G37" s="1" t="s">
        <v>107</v>
      </c>
      <c r="H37" s="1" t="s">
        <v>7</v>
      </c>
      <c r="I37" s="1" t="s">
        <v>108</v>
      </c>
      <c r="J37" s="1" t="s">
        <v>9</v>
      </c>
      <c r="K37" s="1" t="s">
        <v>10</v>
      </c>
      <c r="L37" s="1" t="s">
        <v>11</v>
      </c>
      <c r="M37" s="1" t="s">
        <v>12</v>
      </c>
      <c r="N37" t="s">
        <v>18</v>
      </c>
      <c r="O37" s="1" t="s">
        <v>2</v>
      </c>
      <c r="P37" s="1" t="s">
        <v>5</v>
      </c>
    </row>
    <row r="38" spans="1:16" x14ac:dyDescent="0.2">
      <c r="A38" s="58" t="str">
        <f>'Course Units'!A29</f>
        <v>ELEC 221 Electric Circuits</v>
      </c>
      <c r="B38" s="45">
        <v>0</v>
      </c>
      <c r="C38" s="6">
        <f>$B38*'Course Units'!B29</f>
        <v>0</v>
      </c>
      <c r="D38" s="6">
        <f>$B38*'Course Units'!C29</f>
        <v>0</v>
      </c>
      <c r="E38" s="6">
        <f>$B38*'Course Units'!D29</f>
        <v>0</v>
      </c>
      <c r="F38" s="6">
        <f>$B38*'Course Units'!F29</f>
        <v>0</v>
      </c>
      <c r="G38" s="6">
        <f>$B38*'Course Units'!G29</f>
        <v>0</v>
      </c>
      <c r="H38" s="6">
        <f>$B38*'Course Units'!H29</f>
        <v>0</v>
      </c>
      <c r="I38" s="6">
        <f>$B38*'Course Units'!I29</f>
        <v>0</v>
      </c>
      <c r="J38" s="6">
        <f>$B38*'Course Units'!J29</f>
        <v>0</v>
      </c>
      <c r="K38" s="6">
        <f>$B38*'Course Units'!K29</f>
        <v>0</v>
      </c>
      <c r="L38" s="6">
        <f>$B38*'Course Units'!L29</f>
        <v>0</v>
      </c>
      <c r="M38" s="6">
        <f>$B38*'Course Units'!M29</f>
        <v>0</v>
      </c>
      <c r="N38" t="b">
        <f>IF(elec221_selected,TRUE,FALSE)</f>
        <v>0</v>
      </c>
      <c r="O38" s="6">
        <f>'Course Units'!B29</f>
        <v>4.25</v>
      </c>
      <c r="P38" s="6">
        <f>'Course Units'!E29</f>
        <v>51</v>
      </c>
    </row>
    <row r="39" spans="1:16" x14ac:dyDescent="0.2">
      <c r="A39" s="58" t="str">
        <f>'Course Units'!A30</f>
        <v>ELEC 224 Cont.-Time Signals and Systems</v>
      </c>
      <c r="B39" s="45">
        <v>0</v>
      </c>
      <c r="C39" s="6">
        <f>$B39*'Course Units'!B30</f>
        <v>0</v>
      </c>
      <c r="D39" s="6">
        <f>$B39*'Course Units'!C30</f>
        <v>0</v>
      </c>
      <c r="E39" s="6">
        <f>$B39*'Course Units'!D30</f>
        <v>0</v>
      </c>
      <c r="F39" s="6">
        <f>$B39*'Course Units'!F30</f>
        <v>0</v>
      </c>
      <c r="G39" s="6">
        <f>$B39*'Course Units'!G30</f>
        <v>0</v>
      </c>
      <c r="H39" s="6">
        <f>$B39*'Course Units'!H30</f>
        <v>0</v>
      </c>
      <c r="I39" s="6">
        <f>$B39*'Course Units'!I30</f>
        <v>0</v>
      </c>
      <c r="J39" s="6">
        <f>$B39*'Course Units'!J30</f>
        <v>0</v>
      </c>
      <c r="K39" s="6">
        <f>$B39*'Course Units'!K30</f>
        <v>0</v>
      </c>
      <c r="L39" s="6">
        <f>$B39*'Course Units'!L30</f>
        <v>0</v>
      </c>
      <c r="M39" s="6">
        <f>$B39*'Course Units'!M30</f>
        <v>0</v>
      </c>
      <c r="N39" t="b">
        <f>IF(elec252_selected=1,TRUE,FALSE)</f>
        <v>0</v>
      </c>
      <c r="O39" s="6">
        <f>'Course Units'!B30</f>
        <v>3.75</v>
      </c>
      <c r="P39" s="6">
        <f>'Course Units'!E30</f>
        <v>45</v>
      </c>
    </row>
    <row r="40" spans="1:16" x14ac:dyDescent="0.2">
      <c r="A40" s="58" t="str">
        <f>'Course Units'!A31</f>
        <v>ELEC 252 Electronics I</v>
      </c>
      <c r="B40" s="45">
        <v>0</v>
      </c>
      <c r="C40" s="6">
        <f>$B40*'Course Units'!B31</f>
        <v>0</v>
      </c>
      <c r="D40" s="6">
        <f>$B40*'Course Units'!C31</f>
        <v>0</v>
      </c>
      <c r="E40" s="6">
        <f>$B40*'Course Units'!D31</f>
        <v>0</v>
      </c>
      <c r="F40" s="6">
        <f>$B40*'Course Units'!F31</f>
        <v>0</v>
      </c>
      <c r="G40" s="6">
        <f>$B40*'Course Units'!G31</f>
        <v>0</v>
      </c>
      <c r="H40" s="6">
        <f>$B40*'Course Units'!H31</f>
        <v>0</v>
      </c>
      <c r="I40" s="6">
        <f>$B40*'Course Units'!I31</f>
        <v>0</v>
      </c>
      <c r="J40" s="6">
        <f>$B40*'Course Units'!J31</f>
        <v>0</v>
      </c>
      <c r="K40" s="6">
        <f>$B40*'Course Units'!K31</f>
        <v>0</v>
      </c>
      <c r="L40" s="6">
        <f>$B40*'Course Units'!L31</f>
        <v>0</v>
      </c>
      <c r="M40" s="6">
        <f>$B40*'Course Units'!M31</f>
        <v>0</v>
      </c>
      <c r="N40" t="b">
        <f>IF(elec271_selected=1,TRUE,FALSE)</f>
        <v>0</v>
      </c>
      <c r="O40" s="6">
        <f>'Course Units'!B31</f>
        <v>4.25</v>
      </c>
      <c r="P40" s="6">
        <f>'Course Units'!E31</f>
        <v>51</v>
      </c>
    </row>
    <row r="41" spans="1:16" x14ac:dyDescent="0.2">
      <c r="A41" s="58" t="str">
        <f>'Course Units'!A32</f>
        <v>ELEC 271 Digital Systems</v>
      </c>
      <c r="B41" s="45">
        <v>0</v>
      </c>
      <c r="C41" s="6">
        <f>$B41*'Course Units'!B32</f>
        <v>0</v>
      </c>
      <c r="D41" s="6">
        <f>$B41*'Course Units'!C32</f>
        <v>0</v>
      </c>
      <c r="E41" s="6">
        <f>$B41*'Course Units'!D32</f>
        <v>0</v>
      </c>
      <c r="F41" s="6">
        <f>$B41*'Course Units'!F32</f>
        <v>0</v>
      </c>
      <c r="G41" s="6">
        <f>$B41*'Course Units'!G32</f>
        <v>0</v>
      </c>
      <c r="H41" s="6">
        <f>$B41*'Course Units'!H32</f>
        <v>0</v>
      </c>
      <c r="I41" s="6">
        <f>$B41*'Course Units'!I32</f>
        <v>0</v>
      </c>
      <c r="J41" s="6">
        <f>$B41*'Course Units'!J32</f>
        <v>0</v>
      </c>
      <c r="K41" s="6">
        <f>$B41*'Course Units'!K32</f>
        <v>0</v>
      </c>
      <c r="L41" s="6">
        <f>$B41*'Course Units'!L32</f>
        <v>0</v>
      </c>
      <c r="M41" s="6">
        <f>$B41*'Course Units'!M32</f>
        <v>0</v>
      </c>
    </row>
    <row r="42" spans="1:16" x14ac:dyDescent="0.2">
      <c r="A42" s="58" t="str">
        <f>'Course Units'!A33</f>
        <v>ELEC 274 Computer Architecture</v>
      </c>
      <c r="B42" s="45">
        <v>0</v>
      </c>
      <c r="C42" s="6">
        <f>$B42*'Course Units'!B33</f>
        <v>0</v>
      </c>
      <c r="D42" s="6">
        <f>$B42*'Course Units'!C33</f>
        <v>0</v>
      </c>
      <c r="E42" s="6">
        <f>$B42*'Course Units'!D33</f>
        <v>0</v>
      </c>
      <c r="F42" s="6">
        <f>$B42*'Course Units'!F33</f>
        <v>0</v>
      </c>
      <c r="G42" s="6">
        <f>$B42*'Course Units'!G33</f>
        <v>0</v>
      </c>
      <c r="H42" s="6">
        <f>$B42*'Course Units'!H33</f>
        <v>0</v>
      </c>
      <c r="I42" s="6">
        <f>$B42*'Course Units'!I33</f>
        <v>0</v>
      </c>
      <c r="J42" s="6">
        <f>$B42*'Course Units'!J33</f>
        <v>0</v>
      </c>
      <c r="K42" s="6">
        <f>$B42*'Course Units'!K33</f>
        <v>0</v>
      </c>
      <c r="L42" s="6">
        <f>$B42*'Course Units'!L33</f>
        <v>0</v>
      </c>
      <c r="M42" s="6">
        <f>$B42*'Course Units'!M33</f>
        <v>0</v>
      </c>
      <c r="N42" t="b">
        <f>IF(elec274_selected=1,TRUE,FALSE)</f>
        <v>0</v>
      </c>
      <c r="O42" s="6">
        <f>'Course Units'!B33</f>
        <v>4</v>
      </c>
      <c r="P42" s="6">
        <f>'Course Units'!E33</f>
        <v>48</v>
      </c>
    </row>
    <row r="43" spans="1:16" x14ac:dyDescent="0.2">
      <c r="A43" s="58" t="str">
        <f>'Course Units'!A34</f>
        <v>ELEC 278 Inf. Structures &amp; S/W Eng.</v>
      </c>
      <c r="B43" s="45">
        <v>0</v>
      </c>
      <c r="C43" s="6">
        <f>$B43*'Course Units'!B34</f>
        <v>0</v>
      </c>
      <c r="D43" s="6">
        <f>$B43*'Course Units'!C34</f>
        <v>0</v>
      </c>
      <c r="E43" s="6">
        <f>$B43*'Course Units'!D34</f>
        <v>0</v>
      </c>
      <c r="F43" s="6">
        <f>$B43*'Course Units'!F34</f>
        <v>0</v>
      </c>
      <c r="G43" s="6">
        <f>$B43*'Course Units'!G34</f>
        <v>0</v>
      </c>
      <c r="H43" s="6">
        <f>$B43*'Course Units'!H34</f>
        <v>0</v>
      </c>
      <c r="I43" s="6">
        <f>$B43*'Course Units'!I34</f>
        <v>0</v>
      </c>
      <c r="J43" s="6">
        <f>$B43*'Course Units'!J34</f>
        <v>0</v>
      </c>
      <c r="K43" s="6">
        <f>$B43*'Course Units'!K34</f>
        <v>0</v>
      </c>
      <c r="L43" s="6">
        <f>$B43*'Course Units'!L34</f>
        <v>0</v>
      </c>
      <c r="M43" s="6">
        <f>$B43*'Course Units'!M34</f>
        <v>0</v>
      </c>
      <c r="N43" t="b">
        <f>IF(elec278_selected=1,TRUE,FALSE)</f>
        <v>0</v>
      </c>
      <c r="O43" s="6">
        <f>'Course Units'!B34</f>
        <v>4</v>
      </c>
      <c r="P43" s="6">
        <f>'Course Units'!E34</f>
        <v>48</v>
      </c>
    </row>
    <row r="44" spans="1:16" x14ac:dyDescent="0.2">
      <c r="A44" s="58" t="str">
        <f>'Course Units'!A35</f>
        <v>ELEC 280 Fund. of Electromagnetics</v>
      </c>
      <c r="B44" s="45">
        <v>0</v>
      </c>
      <c r="C44" s="6">
        <f>$B44*'Course Units'!B35</f>
        <v>0</v>
      </c>
      <c r="D44" s="6">
        <f>$B44*'Course Units'!C35</f>
        <v>0</v>
      </c>
      <c r="E44" s="6">
        <f>$B44*'Course Units'!D35</f>
        <v>0</v>
      </c>
      <c r="F44" s="6">
        <f>$B44*'Course Units'!F35</f>
        <v>0</v>
      </c>
      <c r="G44" s="6">
        <f>$B44*'Course Units'!G35</f>
        <v>0</v>
      </c>
      <c r="H44" s="6">
        <f>$B44*'Course Units'!H35</f>
        <v>0</v>
      </c>
      <c r="I44" s="6">
        <f>$B44*'Course Units'!I35</f>
        <v>0</v>
      </c>
      <c r="J44" s="6">
        <f>$B44*'Course Units'!J35</f>
        <v>0</v>
      </c>
      <c r="K44" s="6">
        <f>$B44*'Course Units'!K35</f>
        <v>0</v>
      </c>
      <c r="L44" s="6">
        <f>$B44*'Course Units'!L35</f>
        <v>0</v>
      </c>
      <c r="M44" s="6">
        <f>$B44*'Course Units'!M35</f>
        <v>0</v>
      </c>
      <c r="N44" t="b">
        <f>IF(elec280_selected=1,TRUE,FALSE)</f>
        <v>0</v>
      </c>
      <c r="O44" s="6">
        <f>'Course Units'!B35</f>
        <v>3.75</v>
      </c>
      <c r="P44" s="6">
        <f>'Course Units'!E35</f>
        <v>45</v>
      </c>
    </row>
    <row r="45" spans="1:16" x14ac:dyDescent="0.2">
      <c r="A45" s="58" t="str">
        <f>'Course Units'!A36</f>
        <v>ELEC 290 Electr.&amp; Comp.Eng.Design &amp; Practice</v>
      </c>
      <c r="B45" s="45">
        <v>0</v>
      </c>
      <c r="C45" s="6">
        <f>$B45*'Course Units'!B36</f>
        <v>0</v>
      </c>
      <c r="D45" s="6">
        <f>$B45*'Course Units'!C36</f>
        <v>0</v>
      </c>
      <c r="E45" s="6">
        <f>$B45*'Course Units'!D36</f>
        <v>0</v>
      </c>
      <c r="F45" s="6">
        <f>$B45*'Course Units'!F36</f>
        <v>0</v>
      </c>
      <c r="G45" s="6">
        <f>$B45*'Course Units'!G36</f>
        <v>0</v>
      </c>
      <c r="H45" s="6">
        <f>$B45*'Course Units'!H36</f>
        <v>0</v>
      </c>
      <c r="I45" s="6">
        <f>$B45*'Course Units'!I36</f>
        <v>0</v>
      </c>
      <c r="J45" s="6">
        <f>$B45*'Course Units'!J36</f>
        <v>0</v>
      </c>
      <c r="K45" s="6">
        <f>$B45*'Course Units'!K36</f>
        <v>0</v>
      </c>
      <c r="L45" s="6">
        <f>$B45*'Course Units'!L36</f>
        <v>0</v>
      </c>
      <c r="M45" s="6">
        <f>$B45*'Course Units'!M36</f>
        <v>0</v>
      </c>
      <c r="N45" t="b">
        <f>IF(elec293_selected=1,TRUE,FALSE)</f>
        <v>0</v>
      </c>
      <c r="O45" s="6" t="e">
        <f>'Course Units'!#REF!</f>
        <v>#REF!</v>
      </c>
      <c r="P45" s="6" t="e">
        <f>'Course Units'!#REF!</f>
        <v>#REF!</v>
      </c>
    </row>
    <row r="46" spans="1:16" x14ac:dyDescent="0.2">
      <c r="A46" s="58" t="str">
        <f>'Course Units'!A37</f>
        <v xml:space="preserve">ELEC 292 Introduction to Data Science </v>
      </c>
      <c r="B46" s="45">
        <v>0</v>
      </c>
      <c r="C46" s="6">
        <f>$B46*'Course Units'!B37</f>
        <v>0</v>
      </c>
      <c r="D46" s="6">
        <f>$B46*'Course Units'!C37</f>
        <v>0</v>
      </c>
      <c r="E46" s="6">
        <f>$B46*'Course Units'!D37</f>
        <v>0</v>
      </c>
      <c r="F46" s="6">
        <f>$B46*'Course Units'!F37</f>
        <v>0</v>
      </c>
      <c r="G46" s="6">
        <f>$B46*'Course Units'!G37</f>
        <v>0</v>
      </c>
      <c r="H46" s="6">
        <f>$B46*'Course Units'!H37</f>
        <v>0</v>
      </c>
      <c r="I46" s="6">
        <f>$B46*'Course Units'!I37</f>
        <v>0</v>
      </c>
      <c r="J46" s="6">
        <f>$B46*'Course Units'!J37</f>
        <v>0</v>
      </c>
      <c r="K46" s="6">
        <f>$B46*'Course Units'!K37</f>
        <v>0</v>
      </c>
      <c r="L46" s="6">
        <f>$B46*'Course Units'!L37</f>
        <v>0</v>
      </c>
      <c r="M46" s="6">
        <f>$B46*'Course Units'!M37</f>
        <v>0</v>
      </c>
      <c r="N46" t="b">
        <f>IF(apsc291_selected=1,TRUE,FALSE)</f>
        <v>0</v>
      </c>
      <c r="O46" s="6">
        <f>'Course Units'!B36</f>
        <v>5</v>
      </c>
      <c r="P46" s="6">
        <f>'Course Units'!E36</f>
        <v>60</v>
      </c>
    </row>
    <row r="47" spans="1:16" x14ac:dyDescent="0.2">
      <c r="A47" s="58" t="str">
        <f>'Course Units'!A38</f>
        <v>ELEC 324 Signals and Systems II</v>
      </c>
      <c r="B47" s="45">
        <v>0</v>
      </c>
      <c r="C47" s="6">
        <f>$B47*'Course Units'!B38</f>
        <v>0</v>
      </c>
      <c r="D47" s="6">
        <f>$B47*'Course Units'!C38</f>
        <v>0</v>
      </c>
      <c r="E47" s="6">
        <f>$B47*'Course Units'!D38</f>
        <v>0</v>
      </c>
      <c r="F47" s="6">
        <f>$B47*'Course Units'!F38</f>
        <v>0</v>
      </c>
      <c r="G47" s="6">
        <f>$B47*'Course Units'!G38</f>
        <v>0</v>
      </c>
      <c r="H47" s="6">
        <f>$B47*'Course Units'!H38</f>
        <v>0</v>
      </c>
      <c r="I47" s="6">
        <f>$B47*'Course Units'!I38</f>
        <v>0</v>
      </c>
      <c r="J47" s="6">
        <f>$B47*'Course Units'!J38</f>
        <v>0</v>
      </c>
      <c r="K47" s="6">
        <f>$B47*'Course Units'!K38</f>
        <v>0</v>
      </c>
      <c r="L47" s="6">
        <f>$B47*'Course Units'!L38</f>
        <v>0</v>
      </c>
      <c r="M47" s="6">
        <f>$B47*'Course Units'!M38</f>
        <v>0</v>
      </c>
      <c r="N47" t="b">
        <f>IF(elec323_selected=1,TRUE,FALSE)</f>
        <v>0</v>
      </c>
      <c r="O47" s="6">
        <f>'Course Units'!B38</f>
        <v>4</v>
      </c>
      <c r="P47" s="6">
        <f>'Course Units'!E38</f>
        <v>48</v>
      </c>
    </row>
    <row r="48" spans="1:16" x14ac:dyDescent="0.2">
      <c r="A48" s="58" t="str">
        <f>'Course Units'!A39</f>
        <v>ELEC 326 Probability</v>
      </c>
      <c r="B48" s="45">
        <v>0</v>
      </c>
      <c r="C48" s="6">
        <f>$B48*'Course Units'!B39</f>
        <v>0</v>
      </c>
      <c r="D48" s="6">
        <f>$B48*'Course Units'!C39</f>
        <v>0</v>
      </c>
      <c r="E48" s="6">
        <f>$B48*'Course Units'!D39</f>
        <v>0</v>
      </c>
      <c r="F48" s="6">
        <f>$B48*'Course Units'!F39</f>
        <v>0</v>
      </c>
      <c r="G48" s="6">
        <f>$B48*'Course Units'!G39</f>
        <v>0</v>
      </c>
      <c r="H48" s="6">
        <f>$B48*'Course Units'!H39</f>
        <v>0</v>
      </c>
      <c r="I48" s="6">
        <f>$B48*'Course Units'!I39</f>
        <v>0</v>
      </c>
      <c r="J48" s="6">
        <f>$B48*'Course Units'!J39</f>
        <v>0</v>
      </c>
      <c r="K48" s="6">
        <f>$B48*'Course Units'!K39</f>
        <v>0</v>
      </c>
      <c r="L48" s="6">
        <f>$B48*'Course Units'!L39</f>
        <v>0</v>
      </c>
      <c r="M48" s="6">
        <f>$B48*'Course Units'!M39</f>
        <v>0</v>
      </c>
      <c r="N48" t="b">
        <f>IF(elec324_selected=1,TRUE,FALSE)</f>
        <v>0</v>
      </c>
      <c r="O48" s="6">
        <f>'Course Units'!B39</f>
        <v>3.5</v>
      </c>
      <c r="P48" s="6">
        <f>'Course Units'!E39</f>
        <v>42</v>
      </c>
    </row>
    <row r="49" spans="1:16" x14ac:dyDescent="0.2">
      <c r="A49" s="58" t="str">
        <f>'Course Units'!A40</f>
        <v>ELEC 353 Electronics II</v>
      </c>
      <c r="B49" s="45">
        <v>0</v>
      </c>
      <c r="C49" s="6">
        <f>$B49*'Course Units'!B40</f>
        <v>0</v>
      </c>
      <c r="D49" s="6">
        <f>$B49*'Course Units'!C40</f>
        <v>0</v>
      </c>
      <c r="E49" s="6">
        <f>$B49*'Course Units'!D40</f>
        <v>0</v>
      </c>
      <c r="F49" s="6">
        <f>$B49*'Course Units'!F40</f>
        <v>0</v>
      </c>
      <c r="G49" s="6">
        <f>$B49*'Course Units'!G40</f>
        <v>0</v>
      </c>
      <c r="H49" s="6">
        <f>$B49*'Course Units'!H40</f>
        <v>0</v>
      </c>
      <c r="I49" s="6">
        <f>$B49*'Course Units'!I40</f>
        <v>0</v>
      </c>
      <c r="J49" s="6">
        <f>$B49*'Course Units'!J40</f>
        <v>0</v>
      </c>
      <c r="K49" s="6">
        <f>$B49*'Course Units'!K40</f>
        <v>0</v>
      </c>
      <c r="L49" s="6">
        <f>$B49*'Course Units'!L40</f>
        <v>0</v>
      </c>
      <c r="M49" s="6">
        <f>$B49*'Course Units'!M40</f>
        <v>0</v>
      </c>
      <c r="N49" t="b">
        <f>IF(elec326_selected=1,TRUE,FALSE)</f>
        <v>0</v>
      </c>
      <c r="O49" s="6">
        <f>'Course Units'!B40</f>
        <v>4.25</v>
      </c>
      <c r="P49" s="6">
        <f>'Course Units'!E40</f>
        <v>51</v>
      </c>
    </row>
    <row r="50" spans="1:16" x14ac:dyDescent="0.2">
      <c r="A50" s="58" t="str">
        <f>'Course Units'!A41</f>
        <v>ELEC 371 Microprocessor Systems</v>
      </c>
      <c r="B50" s="45">
        <v>0</v>
      </c>
      <c r="C50" s="6">
        <f>$B50*'Course Units'!B41</f>
        <v>0</v>
      </c>
      <c r="D50" s="6">
        <f>$B50*'Course Units'!C41</f>
        <v>0</v>
      </c>
      <c r="E50" s="6">
        <f>$B50*'Course Units'!D41</f>
        <v>0</v>
      </c>
      <c r="F50" s="6">
        <f>$B50*'Course Units'!F41</f>
        <v>0</v>
      </c>
      <c r="G50" s="6">
        <f>$B50*'Course Units'!G41</f>
        <v>0</v>
      </c>
      <c r="H50" s="6">
        <f>$B50*'Course Units'!H41</f>
        <v>0</v>
      </c>
      <c r="I50" s="6">
        <f>$B50*'Course Units'!I41</f>
        <v>0</v>
      </c>
      <c r="J50" s="6">
        <f>$B50*'Course Units'!J41</f>
        <v>0</v>
      </c>
      <c r="K50" s="6">
        <f>$B50*'Course Units'!K41</f>
        <v>0</v>
      </c>
      <c r="L50" s="6">
        <f>$B50*'Course Units'!L41</f>
        <v>0</v>
      </c>
      <c r="M50" s="6">
        <f>$B50*'Course Units'!M41</f>
        <v>0</v>
      </c>
      <c r="N50" t="b">
        <f>IF(elec353_selected=1,TRUE,FALSE)</f>
        <v>0</v>
      </c>
      <c r="O50" s="6">
        <f>'Course Units'!B41</f>
        <v>4</v>
      </c>
      <c r="P50" s="6">
        <f>'Course Units'!E41</f>
        <v>48</v>
      </c>
    </row>
    <row r="51" spans="1:16" x14ac:dyDescent="0.2">
      <c r="A51" s="58" t="str">
        <f>'Course Units'!A42</f>
        <v>ELEC 372 Numerical Methods &amp; Optim</v>
      </c>
      <c r="B51" s="45">
        <v>0</v>
      </c>
      <c r="C51" s="6">
        <f>$B51*'Course Units'!B42</f>
        <v>0</v>
      </c>
      <c r="D51" s="6">
        <f>$B51*'Course Units'!C42</f>
        <v>0</v>
      </c>
      <c r="E51" s="6">
        <f>$B51*'Course Units'!D42</f>
        <v>0</v>
      </c>
      <c r="F51" s="6">
        <f>$B51*'Course Units'!F42</f>
        <v>0</v>
      </c>
      <c r="G51" s="6">
        <f>$B51*'Course Units'!G42</f>
        <v>0</v>
      </c>
      <c r="H51" s="6">
        <f>$B51*'Course Units'!H42</f>
        <v>0</v>
      </c>
      <c r="I51" s="6">
        <f>$B51*'Course Units'!I42</f>
        <v>0</v>
      </c>
      <c r="J51" s="6">
        <f>$B51*'Course Units'!J42</f>
        <v>0</v>
      </c>
      <c r="K51" s="6">
        <f>$B51*'Course Units'!K42</f>
        <v>0</v>
      </c>
      <c r="L51" s="6">
        <f>$B51*'Course Units'!L42</f>
        <v>0</v>
      </c>
      <c r="M51" s="6">
        <f>$B51*'Course Units'!M42</f>
        <v>0</v>
      </c>
      <c r="N51" t="b">
        <f>IF(elec371_selected=1,TRUE,FALSE)</f>
        <v>0</v>
      </c>
      <c r="O51" s="6">
        <f>'Course Units'!B42</f>
        <v>3.5</v>
      </c>
      <c r="P51" s="6">
        <f>'Course Units'!E42</f>
        <v>42</v>
      </c>
    </row>
    <row r="52" spans="1:16" x14ac:dyDescent="0.2">
      <c r="A52" s="58" t="str">
        <f>'Course Units'!A43</f>
        <v>ELEC 381 App. of Electromagnetics</v>
      </c>
      <c r="B52" s="45">
        <v>0</v>
      </c>
      <c r="C52" s="6">
        <f>$B52*'Course Units'!B43</f>
        <v>0</v>
      </c>
      <c r="D52" s="6">
        <f>$B52*'Course Units'!C43</f>
        <v>0</v>
      </c>
      <c r="E52" s="6">
        <f>$B52*'Course Units'!D43</f>
        <v>0</v>
      </c>
      <c r="F52" s="6">
        <f>$B52*'Course Units'!F43</f>
        <v>0</v>
      </c>
      <c r="G52" s="6">
        <f>$B52*'Course Units'!G43</f>
        <v>0</v>
      </c>
      <c r="H52" s="6">
        <f>$B52*'Course Units'!H43</f>
        <v>0</v>
      </c>
      <c r="I52" s="6">
        <f>$B52*'Course Units'!I43</f>
        <v>0</v>
      </c>
      <c r="J52" s="6">
        <f>$B52*'Course Units'!J43</f>
        <v>0</v>
      </c>
      <c r="K52" s="6">
        <f>$B52*'Course Units'!K43</f>
        <v>0</v>
      </c>
      <c r="L52" s="6">
        <f>$B52*'Course Units'!L43</f>
        <v>0</v>
      </c>
      <c r="M52" s="6">
        <f>$B52*'Course Units'!M43</f>
        <v>0</v>
      </c>
      <c r="N52" t="b">
        <f>IF(elec381_selected=1,TRUE,FALSE)</f>
        <v>0</v>
      </c>
      <c r="O52" s="6">
        <f>'Course Units'!B43</f>
        <v>3.75</v>
      </c>
      <c r="P52" s="6">
        <f>'Course Units'!E43</f>
        <v>45</v>
      </c>
    </row>
    <row r="53" spans="1:16" x14ac:dyDescent="0.2">
      <c r="A53" s="58" t="str">
        <f>'Course Units'!A44</f>
        <v>ELEC 390  Elect./Comp. Eng. Design</v>
      </c>
      <c r="B53" s="45">
        <v>0</v>
      </c>
      <c r="C53" s="6">
        <f>$B53*'Course Units'!B44</f>
        <v>0</v>
      </c>
      <c r="D53" s="6">
        <f>$B53*'Course Units'!C44</f>
        <v>0</v>
      </c>
      <c r="E53" s="6">
        <f>$B53*'Course Units'!D44</f>
        <v>0</v>
      </c>
      <c r="F53" s="6">
        <f>$B53*'Course Units'!F44</f>
        <v>0</v>
      </c>
      <c r="G53" s="6">
        <f>$B53*'Course Units'!G44</f>
        <v>0</v>
      </c>
      <c r="H53" s="6">
        <f>$B53*'Course Units'!H44</f>
        <v>0</v>
      </c>
      <c r="I53" s="6">
        <f>$B53*'Course Units'!I44</f>
        <v>0</v>
      </c>
      <c r="J53" s="6">
        <f>$B53*'Course Units'!J44</f>
        <v>0</v>
      </c>
      <c r="K53" s="6">
        <f>$B53*'Course Units'!K44</f>
        <v>0</v>
      </c>
      <c r="L53" s="6">
        <f>$B53*'Course Units'!L44</f>
        <v>0</v>
      </c>
      <c r="M53" s="6">
        <f>$B53*'Course Units'!M44</f>
        <v>0</v>
      </c>
      <c r="N53" t="b">
        <f>IF(elec390_selected=1,TRUE,FALSE)</f>
        <v>0</v>
      </c>
      <c r="O53" s="6">
        <f>'Course Units'!B44</f>
        <v>3.5</v>
      </c>
      <c r="P53" s="6">
        <f>'Course Units'!E44</f>
        <v>42</v>
      </c>
    </row>
    <row r="54" spans="1:16" x14ac:dyDescent="0.2">
      <c r="A54" s="58" t="str">
        <f>'Course Units'!A45</f>
        <v>MTHE 228 Complex Analysis</v>
      </c>
      <c r="B54" s="45">
        <v>0</v>
      </c>
      <c r="C54" s="6">
        <f>$B54*'Course Units'!B45</f>
        <v>0</v>
      </c>
      <c r="D54" s="6">
        <f>$B54*'Course Units'!C45</f>
        <v>0</v>
      </c>
      <c r="E54" s="6">
        <f>$B54*'Course Units'!D45</f>
        <v>0</v>
      </c>
      <c r="F54" s="6">
        <f>$B54*'Course Units'!F45</f>
        <v>0</v>
      </c>
      <c r="G54" s="6">
        <f>$B54*'Course Units'!G45</f>
        <v>0</v>
      </c>
      <c r="H54" s="6">
        <f>$B54*'Course Units'!H45</f>
        <v>0</v>
      </c>
      <c r="I54" s="6">
        <f>$B54*'Course Units'!I45</f>
        <v>0</v>
      </c>
      <c r="J54" s="6">
        <f>$B54*'Course Units'!J45</f>
        <v>0</v>
      </c>
      <c r="K54" s="6">
        <f>$B54*'Course Units'!K45</f>
        <v>0</v>
      </c>
      <c r="L54" s="6">
        <f>$B54*'Course Units'!L45</f>
        <v>0</v>
      </c>
      <c r="M54" s="6">
        <f>$B54*'Course Units'!M45</f>
        <v>0</v>
      </c>
      <c r="N54" t="b">
        <f>IF(math228_selected=1,TRUE,FALSE)</f>
        <v>0</v>
      </c>
      <c r="O54" s="6">
        <f>'Course Units'!B45</f>
        <v>3.5</v>
      </c>
      <c r="P54" s="6">
        <f>'Course Units'!E45</f>
        <v>42</v>
      </c>
    </row>
    <row r="55" spans="1:16" x14ac:dyDescent="0.2">
      <c r="A55" s="58" t="str">
        <f>'Course Units'!A46</f>
        <v>MTHE 235 Diff. Eq. for ECE</v>
      </c>
      <c r="B55" s="45">
        <v>0</v>
      </c>
      <c r="C55" s="6">
        <f>$B55*'Course Units'!B46</f>
        <v>0</v>
      </c>
      <c r="D55" s="6">
        <f>$B55*'Course Units'!C46</f>
        <v>0</v>
      </c>
      <c r="E55" s="6">
        <f>$B55*'Course Units'!D46</f>
        <v>0</v>
      </c>
      <c r="F55" s="6">
        <f>$B55*'Course Units'!F46</f>
        <v>0</v>
      </c>
      <c r="G55" s="6">
        <f>$B55*'Course Units'!G46</f>
        <v>0</v>
      </c>
      <c r="H55" s="6">
        <f>$B55*'Course Units'!H46</f>
        <v>0</v>
      </c>
      <c r="I55" s="6">
        <f>$B55*'Course Units'!I46</f>
        <v>0</v>
      </c>
      <c r="J55" s="6">
        <f>$B55*'Course Units'!J46</f>
        <v>0</v>
      </c>
      <c r="K55" s="6">
        <f>$B55*'Course Units'!K46</f>
        <v>0</v>
      </c>
      <c r="L55" s="6">
        <f>$B55*'Course Units'!L46</f>
        <v>0</v>
      </c>
      <c r="M55" s="6">
        <f>$B55*'Course Units'!M46</f>
        <v>0</v>
      </c>
      <c r="N55" t="b">
        <f>IF(math235_selected=1,TRUE,FALSE)</f>
        <v>0</v>
      </c>
      <c r="O55" s="6">
        <f>'Course Units'!B46</f>
        <v>3.5</v>
      </c>
      <c r="P55" s="6">
        <f>'Course Units'!E46</f>
        <v>42</v>
      </c>
    </row>
    <row r="56" spans="1:16" x14ac:dyDescent="0.2">
      <c r="A56" s="58" t="str">
        <f>'Course Units'!A47</f>
        <v xml:space="preserve">APSC 221 Eng. Economics </v>
      </c>
      <c r="B56" s="45">
        <v>0</v>
      </c>
      <c r="C56" s="6">
        <f>$B56*'Course Units'!B47</f>
        <v>0</v>
      </c>
      <c r="D56" s="6">
        <f>$B56*'Course Units'!C47</f>
        <v>0</v>
      </c>
      <c r="E56" s="6">
        <f>$B56*'Course Units'!D47</f>
        <v>0</v>
      </c>
      <c r="F56" s="6">
        <f>$B56*'Course Units'!F47</f>
        <v>0</v>
      </c>
      <c r="G56" s="6">
        <f>$B56*'Course Units'!G47</f>
        <v>0</v>
      </c>
      <c r="H56" s="6">
        <f>$B56*'Course Units'!H47</f>
        <v>0</v>
      </c>
      <c r="I56" s="6">
        <f>$B56*'Course Units'!I47</f>
        <v>0</v>
      </c>
      <c r="J56" s="6">
        <f>$B56*'Course Units'!J47</f>
        <v>0</v>
      </c>
      <c r="K56" s="6">
        <f>$B56*'Course Units'!K47</f>
        <v>0</v>
      </c>
      <c r="L56" s="6">
        <f>$B56*'Course Units'!L47</f>
        <v>0</v>
      </c>
      <c r="M56" s="6">
        <f>$B56*'Course Units'!M47</f>
        <v>0</v>
      </c>
      <c r="N56" t="b">
        <f>IF(apsc221_selected=1,TRUE,FALSE)</f>
        <v>0</v>
      </c>
      <c r="O56" s="6">
        <f>'Course Units'!B47</f>
        <v>3</v>
      </c>
      <c r="P56" s="6">
        <f>'Course Units'!E47</f>
        <v>36</v>
      </c>
    </row>
    <row r="57" spans="1:16" ht="13.5" thickBot="1" x14ac:dyDescent="0.25">
      <c r="A57" s="58" t="str">
        <f>'Course Units'!A48</f>
        <v>ENPH 336 Solid State Devices</v>
      </c>
      <c r="B57" s="45">
        <v>0</v>
      </c>
      <c r="C57" s="42">
        <f>$B57*'Course Units'!B48</f>
        <v>0</v>
      </c>
      <c r="D57" s="42">
        <f>$B57*'Course Units'!C48</f>
        <v>0</v>
      </c>
      <c r="E57" s="42">
        <f>$B57*'Course Units'!D48</f>
        <v>0</v>
      </c>
      <c r="F57" s="42">
        <f>$B57*'Course Units'!F48</f>
        <v>0</v>
      </c>
      <c r="G57" s="42">
        <f>$B57*'Course Units'!G48</f>
        <v>0</v>
      </c>
      <c r="H57" s="42">
        <f>$B57*'Course Units'!H48</f>
        <v>0</v>
      </c>
      <c r="I57" s="42">
        <f>$B57*'Course Units'!I48</f>
        <v>0</v>
      </c>
      <c r="J57" s="42">
        <f>$B57*'Course Units'!J48</f>
        <v>0</v>
      </c>
      <c r="K57" s="42">
        <f>$B57*'Course Units'!K48</f>
        <v>0</v>
      </c>
      <c r="L57" s="42">
        <f>$B57*'Course Units'!L48</f>
        <v>0</v>
      </c>
      <c r="M57" s="42">
        <f>$B57*'Course Units'!M48</f>
        <v>0</v>
      </c>
      <c r="N57" t="b">
        <f>IF(phys336_selected=1,TRUE,FALSE)</f>
        <v>0</v>
      </c>
      <c r="O57" s="6">
        <f>'Course Units'!B48</f>
        <v>3.25</v>
      </c>
      <c r="P57" s="6">
        <f>'Course Units'!E48</f>
        <v>39</v>
      </c>
    </row>
    <row r="58" spans="1:16" ht="13.5" thickTop="1" x14ac:dyDescent="0.2">
      <c r="A58" s="7" t="s">
        <v>30</v>
      </c>
      <c r="B58" s="8"/>
      <c r="C58" s="9">
        <f>+SUM(C38:C57)</f>
        <v>0</v>
      </c>
      <c r="D58" s="9">
        <f>+SUM(D38:D57)</f>
        <v>0</v>
      </c>
      <c r="E58" s="9">
        <f>+SUM(E38:E57)</f>
        <v>0</v>
      </c>
      <c r="F58" s="9">
        <f>+SUM(F38:F57)</f>
        <v>0</v>
      </c>
      <c r="G58" s="9">
        <f>+SUM(H58:I58)</f>
        <v>0</v>
      </c>
      <c r="H58" s="9">
        <f>+SUM(H38:H57)</f>
        <v>0</v>
      </c>
      <c r="I58" s="9">
        <f>+SUM(I38:I57)</f>
        <v>0</v>
      </c>
      <c r="J58" s="9">
        <f>+SUM(J38:J57)</f>
        <v>0</v>
      </c>
      <c r="K58" s="9">
        <f>+SUM(K38:K57)</f>
        <v>0</v>
      </c>
      <c r="L58" s="9">
        <f>+SUM(L38:L57)</f>
        <v>0</v>
      </c>
      <c r="M58" s="10">
        <f>+SUM(K58:L58)</f>
        <v>0</v>
      </c>
    </row>
    <row r="59" spans="1:16" x14ac:dyDescent="0.2">
      <c r="A59" s="11"/>
      <c r="B59" s="12"/>
      <c r="C59" s="1"/>
      <c r="D59" s="1"/>
      <c r="E59" s="1"/>
      <c r="F59" s="1"/>
      <c r="G59" s="1"/>
      <c r="H59" s="1"/>
      <c r="I59" s="1"/>
      <c r="J59" s="1"/>
      <c r="K59" s="1"/>
      <c r="L59" s="1"/>
    </row>
    <row r="60" spans="1:16" x14ac:dyDescent="0.2">
      <c r="A60" s="13" t="s">
        <v>63</v>
      </c>
      <c r="B60" s="12"/>
      <c r="C60" s="1"/>
      <c r="D60" s="1"/>
      <c r="E60" s="1"/>
      <c r="F60" s="1"/>
      <c r="G60" s="1"/>
      <c r="H60" s="1"/>
      <c r="I60" s="1"/>
      <c r="J60" s="1"/>
      <c r="K60" s="1"/>
      <c r="L60" s="1"/>
    </row>
    <row r="61" spans="1:16" x14ac:dyDescent="0.2">
      <c r="B61" s="1" t="s">
        <v>1</v>
      </c>
      <c r="C61" s="1" t="s">
        <v>2</v>
      </c>
      <c r="D61" s="1" t="s">
        <v>3</v>
      </c>
      <c r="E61" s="1" t="s">
        <v>4</v>
      </c>
      <c r="F61" s="1" t="s">
        <v>5</v>
      </c>
      <c r="G61" s="1" t="s">
        <v>107</v>
      </c>
      <c r="H61" s="1" t="s">
        <v>7</v>
      </c>
      <c r="I61" s="1" t="s">
        <v>108</v>
      </c>
      <c r="J61" s="1" t="s">
        <v>9</v>
      </c>
      <c r="K61" s="1" t="s">
        <v>10</v>
      </c>
      <c r="L61" s="1" t="s">
        <v>11</v>
      </c>
      <c r="M61" s="1" t="s">
        <v>12</v>
      </c>
    </row>
    <row r="62" spans="1:16" x14ac:dyDescent="0.2">
      <c r="A62" s="58" t="str">
        <f>'Course Units'!A53</f>
        <v>ELEC 490 Elec. Eng. Project</v>
      </c>
      <c r="B62" s="45">
        <v>0</v>
      </c>
      <c r="C62" s="59">
        <f>$B62*'Course Units'!B53</f>
        <v>0</v>
      </c>
      <c r="D62" s="59">
        <f>$B62*'Course Units'!C53</f>
        <v>0</v>
      </c>
      <c r="E62" s="59">
        <f>$B62*'Course Units'!D53</f>
        <v>0</v>
      </c>
      <c r="F62" s="59">
        <f>$B62*'Course Units'!F53</f>
        <v>0</v>
      </c>
      <c r="G62" s="59">
        <f>$B62*'Course Units'!G53</f>
        <v>0</v>
      </c>
      <c r="H62" s="59">
        <f>$B62*'Course Units'!H53</f>
        <v>0</v>
      </c>
      <c r="I62" s="59">
        <f>$B62*'Course Units'!I53</f>
        <v>0</v>
      </c>
      <c r="J62" s="59">
        <f>$B62*'Course Units'!J53</f>
        <v>0</v>
      </c>
      <c r="K62" s="59">
        <f>$B62*'Course Units'!K53</f>
        <v>0</v>
      </c>
      <c r="L62" s="59">
        <f>$B62*'Course Units'!L53</f>
        <v>0</v>
      </c>
      <c r="M62" s="59">
        <f>$B62*'Course Units'!M53</f>
        <v>0</v>
      </c>
      <c r="N62" t="b">
        <f>IF(elec490_selected=1,TRUE,FALSE)</f>
        <v>0</v>
      </c>
      <c r="O62" s="6">
        <f>'Course Units'!B53</f>
        <v>7</v>
      </c>
      <c r="P62" s="6">
        <f>'Course Units'!E53</f>
        <v>84</v>
      </c>
    </row>
    <row r="63" spans="1:16" x14ac:dyDescent="0.2">
      <c r="A63" s="15" t="s">
        <v>64</v>
      </c>
      <c r="B63" s="8"/>
      <c r="C63" s="9">
        <f t="shared" ref="C63:M63" si="0">+SUM(C62:C62)</f>
        <v>0</v>
      </c>
      <c r="D63" s="9">
        <f t="shared" si="0"/>
        <v>0</v>
      </c>
      <c r="E63" s="9">
        <f t="shared" si="0"/>
        <v>0</v>
      </c>
      <c r="F63" s="9">
        <f t="shared" si="0"/>
        <v>0</v>
      </c>
      <c r="G63" s="9">
        <f t="shared" si="0"/>
        <v>0</v>
      </c>
      <c r="H63" s="9">
        <f t="shared" si="0"/>
        <v>0</v>
      </c>
      <c r="I63" s="9">
        <f t="shared" si="0"/>
        <v>0</v>
      </c>
      <c r="J63" s="9">
        <f t="shared" si="0"/>
        <v>0</v>
      </c>
      <c r="K63" s="9">
        <f t="shared" si="0"/>
        <v>0</v>
      </c>
      <c r="L63" s="9">
        <f t="shared" si="0"/>
        <v>0</v>
      </c>
      <c r="M63" s="9">
        <f t="shared" si="0"/>
        <v>0</v>
      </c>
    </row>
    <row r="64" spans="1:16" x14ac:dyDescent="0.2">
      <c r="A64" s="11"/>
      <c r="B64" s="12"/>
      <c r="C64" s="1"/>
      <c r="D64" s="1"/>
      <c r="E64" s="1"/>
      <c r="F64" s="1"/>
      <c r="G64" s="1"/>
      <c r="H64" s="1"/>
      <c r="I64" s="1"/>
      <c r="J64" s="1"/>
      <c r="K64" s="1"/>
      <c r="L64" s="1"/>
    </row>
    <row r="65" spans="1:16" x14ac:dyDescent="0.2">
      <c r="A65" s="13" t="s">
        <v>79</v>
      </c>
      <c r="B65" s="14"/>
      <c r="C65" s="12"/>
      <c r="D65" s="43" t="s">
        <v>120</v>
      </c>
      <c r="E65" s="12"/>
      <c r="F65" s="12"/>
      <c r="G65" s="1"/>
      <c r="H65" s="12"/>
      <c r="I65" s="12"/>
      <c r="J65" s="12"/>
      <c r="K65" s="12"/>
      <c r="L65" s="12"/>
      <c r="M65" s="12"/>
    </row>
    <row r="66" spans="1:16" x14ac:dyDescent="0.2">
      <c r="B66" s="1" t="s">
        <v>1</v>
      </c>
      <c r="C66" s="1" t="s">
        <v>2</v>
      </c>
      <c r="D66" s="1" t="s">
        <v>3</v>
      </c>
      <c r="E66" s="1" t="s">
        <v>4</v>
      </c>
      <c r="F66" s="1" t="s">
        <v>5</v>
      </c>
      <c r="G66" s="1" t="s">
        <v>107</v>
      </c>
      <c r="H66" s="1" t="s">
        <v>7</v>
      </c>
      <c r="I66" s="1" t="s">
        <v>108</v>
      </c>
      <c r="J66" s="1" t="s">
        <v>9</v>
      </c>
      <c r="K66" s="1" t="s">
        <v>10</v>
      </c>
      <c r="L66" s="1" t="s">
        <v>11</v>
      </c>
      <c r="M66" s="1" t="s">
        <v>12</v>
      </c>
    </row>
    <row r="67" spans="1:16" x14ac:dyDescent="0.2">
      <c r="A67" s="63" t="s">
        <v>62</v>
      </c>
      <c r="B67" s="45">
        <v>0</v>
      </c>
      <c r="C67" s="47">
        <f t="shared" ref="C67:D69" si="1">$B67*3</f>
        <v>0</v>
      </c>
      <c r="D67" s="47">
        <f t="shared" si="1"/>
        <v>0</v>
      </c>
      <c r="E67" s="47">
        <v>0</v>
      </c>
      <c r="F67" s="47">
        <f>$C67*12</f>
        <v>0</v>
      </c>
      <c r="G67" s="19">
        <f>+SUM(H67:I67)</f>
        <v>0</v>
      </c>
      <c r="H67" s="18">
        <v>0</v>
      </c>
      <c r="I67" s="18">
        <v>0</v>
      </c>
      <c r="J67" s="18">
        <f>$F67</f>
        <v>0</v>
      </c>
      <c r="K67" s="18">
        <v>0</v>
      </c>
      <c r="L67" s="18">
        <v>0</v>
      </c>
      <c r="M67" s="6">
        <f>+SUM(K67:L67)</f>
        <v>0</v>
      </c>
    </row>
    <row r="68" spans="1:16" x14ac:dyDescent="0.2">
      <c r="A68" s="64" t="s">
        <v>62</v>
      </c>
      <c r="B68" s="45">
        <v>0</v>
      </c>
      <c r="C68" s="47">
        <f t="shared" si="1"/>
        <v>0</v>
      </c>
      <c r="D68" s="47">
        <f t="shared" si="1"/>
        <v>0</v>
      </c>
      <c r="E68" s="48">
        <v>0</v>
      </c>
      <c r="F68" s="47">
        <f>$C68*12</f>
        <v>0</v>
      </c>
      <c r="G68" s="19">
        <f>+SUM(H68:I68)</f>
        <v>0</v>
      </c>
      <c r="H68" s="20">
        <v>0</v>
      </c>
      <c r="I68" s="20">
        <v>0</v>
      </c>
      <c r="J68" s="18">
        <f>$F68</f>
        <v>0</v>
      </c>
      <c r="K68" s="20">
        <v>0</v>
      </c>
      <c r="L68" s="20">
        <v>0</v>
      </c>
      <c r="M68" s="6">
        <f>+SUM(K68:L68)</f>
        <v>0</v>
      </c>
    </row>
    <row r="69" spans="1:16" ht="13.5" thickBot="1" x14ac:dyDescent="0.25">
      <c r="A69" s="64" t="s">
        <v>62</v>
      </c>
      <c r="B69" s="45">
        <v>0</v>
      </c>
      <c r="C69" s="61">
        <f t="shared" si="1"/>
        <v>0</v>
      </c>
      <c r="D69" s="49">
        <f t="shared" si="1"/>
        <v>0</v>
      </c>
      <c r="E69" s="49">
        <v>0</v>
      </c>
      <c r="F69" s="49">
        <f>$C69*12</f>
        <v>0</v>
      </c>
      <c r="G69" s="17">
        <f>+SUM(H69:I69)</f>
        <v>0</v>
      </c>
      <c r="H69" s="21">
        <v>0</v>
      </c>
      <c r="I69" s="21">
        <v>0</v>
      </c>
      <c r="J69" s="21">
        <f>$F69</f>
        <v>0</v>
      </c>
      <c r="K69" s="21">
        <v>0</v>
      </c>
      <c r="L69" s="21">
        <v>0</v>
      </c>
      <c r="M69" s="16">
        <f>+SUM(K69:L69)</f>
        <v>0</v>
      </c>
    </row>
    <row r="70" spans="1:16" ht="13.5" thickTop="1" x14ac:dyDescent="0.2">
      <c r="A70" s="7" t="s">
        <v>33</v>
      </c>
      <c r="B70" s="8"/>
      <c r="C70" s="9">
        <f>MIN(SUM(C67:C69),9)</f>
        <v>0</v>
      </c>
      <c r="D70" s="9">
        <f>MIN(SUM(D67:D69), 108)</f>
        <v>0</v>
      </c>
      <c r="E70" s="9">
        <v>0</v>
      </c>
      <c r="F70" s="9">
        <f>MIN(SUM(F67:F69),108)</f>
        <v>0</v>
      </c>
      <c r="G70" s="9">
        <v>0</v>
      </c>
      <c r="H70" s="9">
        <v>0</v>
      </c>
      <c r="I70" s="9">
        <v>0</v>
      </c>
      <c r="J70" s="9">
        <f>MIN(SUM(J67:J69), 108)</f>
        <v>0</v>
      </c>
      <c r="K70" s="9">
        <v>0</v>
      </c>
      <c r="L70" s="9">
        <v>0</v>
      </c>
      <c r="M70" s="10">
        <v>0</v>
      </c>
    </row>
    <row r="71" spans="1:16" x14ac:dyDescent="0.2">
      <c r="A71" s="32"/>
      <c r="C71" s="33" t="s">
        <v>61</v>
      </c>
      <c r="D71" s="1"/>
      <c r="E71" s="1"/>
      <c r="F71" s="1"/>
      <c r="G71" s="1"/>
      <c r="H71" s="1"/>
      <c r="I71" s="1"/>
      <c r="J71" s="1"/>
      <c r="K71" s="1"/>
      <c r="L71" s="1"/>
      <c r="M71" s="12"/>
    </row>
    <row r="72" spans="1:16" x14ac:dyDescent="0.2">
      <c r="C72" s="32" t="s">
        <v>69</v>
      </c>
      <c r="D72" s="1"/>
      <c r="E72" s="1"/>
      <c r="F72" s="1"/>
      <c r="G72" s="1"/>
      <c r="H72" s="1"/>
      <c r="I72" s="1"/>
      <c r="J72" s="1"/>
      <c r="K72" s="1"/>
      <c r="L72" s="1"/>
      <c r="M72" s="12"/>
    </row>
    <row r="73" spans="1:16" x14ac:dyDescent="0.2">
      <c r="A73" s="11"/>
      <c r="B73" s="12"/>
      <c r="C73" s="32"/>
      <c r="D73" s="1"/>
      <c r="E73" s="1"/>
      <c r="F73" s="1"/>
      <c r="G73" s="1"/>
      <c r="H73" s="1"/>
      <c r="I73" s="1"/>
      <c r="J73" s="1"/>
      <c r="K73" s="1"/>
      <c r="L73" s="1"/>
    </row>
    <row r="74" spans="1:16" x14ac:dyDescent="0.2">
      <c r="A74" s="13" t="s">
        <v>34</v>
      </c>
      <c r="B74" s="14"/>
      <c r="C74" s="1"/>
      <c r="D74" s="1"/>
      <c r="E74" s="1"/>
      <c r="F74" s="1"/>
      <c r="G74" s="1"/>
      <c r="H74" s="1"/>
      <c r="I74" s="1"/>
      <c r="J74" s="1"/>
      <c r="K74" s="1"/>
      <c r="L74" s="1"/>
    </row>
    <row r="76" spans="1:16" ht="12.75" customHeight="1" x14ac:dyDescent="0.2">
      <c r="A76" s="209" t="s">
        <v>134</v>
      </c>
      <c r="B76" s="209"/>
      <c r="C76" s="209"/>
      <c r="D76" s="209"/>
      <c r="E76" s="209"/>
      <c r="F76" s="209"/>
      <c r="G76" s="209"/>
      <c r="H76" s="209"/>
      <c r="I76" s="209"/>
      <c r="J76" s="209"/>
      <c r="K76" s="209"/>
      <c r="L76" s="209"/>
      <c r="M76" s="209"/>
    </row>
    <row r="77" spans="1:16" x14ac:dyDescent="0.2">
      <c r="A77" s="70" t="s">
        <v>119</v>
      </c>
      <c r="B77" s="52" t="s">
        <v>1</v>
      </c>
      <c r="C77" s="53" t="s">
        <v>2</v>
      </c>
      <c r="D77" s="53" t="s">
        <v>3</v>
      </c>
      <c r="E77" s="53" t="s">
        <v>4</v>
      </c>
      <c r="F77" s="53" t="s">
        <v>5</v>
      </c>
      <c r="G77" s="53" t="s">
        <v>107</v>
      </c>
      <c r="H77" s="53" t="s">
        <v>7</v>
      </c>
      <c r="I77" s="53" t="s">
        <v>108</v>
      </c>
      <c r="J77" s="53" t="s">
        <v>9</v>
      </c>
      <c r="K77" s="53" t="s">
        <v>10</v>
      </c>
      <c r="L77" s="53" t="s">
        <v>11</v>
      </c>
      <c r="M77" s="54" t="s">
        <v>12</v>
      </c>
      <c r="N77" t="s">
        <v>18</v>
      </c>
    </row>
    <row r="78" spans="1:16" x14ac:dyDescent="0.2">
      <c r="A78" s="58" t="str">
        <f>'Course Units'!A59</f>
        <v>ELEC 270 Discrete Mathematics</v>
      </c>
      <c r="B78" s="45">
        <v>0</v>
      </c>
      <c r="C78" s="20">
        <f>$B78*'Course Units'!B59</f>
        <v>0</v>
      </c>
      <c r="D78" s="6">
        <f>$B78*'Course Units'!C59</f>
        <v>0</v>
      </c>
      <c r="E78" s="6">
        <f>$B78*'Course Units'!D59</f>
        <v>0</v>
      </c>
      <c r="F78" s="6">
        <f>$B78*'Course Units'!F59</f>
        <v>0</v>
      </c>
      <c r="G78" s="6">
        <f>$B78*'Course Units'!G59</f>
        <v>0</v>
      </c>
      <c r="H78" s="6">
        <f>$B78*'Course Units'!H59</f>
        <v>0</v>
      </c>
      <c r="I78" s="6">
        <f>$B78*'Course Units'!I59</f>
        <v>0</v>
      </c>
      <c r="J78" s="6">
        <f>$B78*'Course Units'!J59</f>
        <v>0</v>
      </c>
      <c r="K78" s="6">
        <f>$B78*'Course Units'!K59</f>
        <v>0</v>
      </c>
      <c r="L78" s="6">
        <f>$B78*'Course Units'!L59</f>
        <v>0</v>
      </c>
      <c r="M78" s="6">
        <f>$B78*'Course Units'!M59</f>
        <v>0</v>
      </c>
    </row>
    <row r="79" spans="1:16" x14ac:dyDescent="0.2">
      <c r="A79" s="58" t="str">
        <f>'Course Units'!A60</f>
        <v>ELEC 279 Intro to Obj.-Oriented Progr.</v>
      </c>
      <c r="B79" s="45">
        <v>0</v>
      </c>
      <c r="C79" s="20">
        <f>$B79*'Course Units'!B60</f>
        <v>0</v>
      </c>
      <c r="D79" s="20">
        <f>$B79*'Course Units'!C60</f>
        <v>0</v>
      </c>
      <c r="E79" s="20">
        <f>$B79*'Course Units'!D60</f>
        <v>0</v>
      </c>
      <c r="F79" s="20">
        <f>$B79*'Course Units'!F60</f>
        <v>0</v>
      </c>
      <c r="G79" s="20">
        <f>$B79*'Course Units'!G60</f>
        <v>0</v>
      </c>
      <c r="H79" s="20">
        <f>$B79*'Course Units'!H60</f>
        <v>0</v>
      </c>
      <c r="I79" s="20">
        <f>$B79*'Course Units'!I60</f>
        <v>0</v>
      </c>
      <c r="J79" s="20">
        <f>$B79*'Course Units'!J60</f>
        <v>0</v>
      </c>
      <c r="K79" s="20">
        <f>$B79*'Course Units'!K60</f>
        <v>0</v>
      </c>
      <c r="L79" s="20">
        <f>$B79*'Course Units'!L60</f>
        <v>0</v>
      </c>
      <c r="M79" s="20">
        <f>$B79*'Course Units'!M60</f>
        <v>0</v>
      </c>
    </row>
    <row r="80" spans="1:16" ht="12.75" customHeight="1" x14ac:dyDescent="0.2">
      <c r="A80" s="58" t="str">
        <f>'Course Units'!A61</f>
        <v>ELEC 333 Electric Machines</v>
      </c>
      <c r="B80" s="45">
        <v>0</v>
      </c>
      <c r="C80" s="20">
        <f>$B80*'Course Units'!B61</f>
        <v>0</v>
      </c>
      <c r="D80" s="20">
        <f>$B80*'Course Units'!C61</f>
        <v>0</v>
      </c>
      <c r="E80" s="20">
        <f>$B80*'Course Units'!D61</f>
        <v>0</v>
      </c>
      <c r="F80" s="20">
        <f>$B80*'Course Units'!F61</f>
        <v>0</v>
      </c>
      <c r="G80" s="20">
        <f>$B80*'Course Units'!G61</f>
        <v>0</v>
      </c>
      <c r="H80" s="20">
        <f>$B80*'Course Units'!H61</f>
        <v>0</v>
      </c>
      <c r="I80" s="20">
        <f>$B80*'Course Units'!I61</f>
        <v>0</v>
      </c>
      <c r="J80" s="20">
        <f>$B80*'Course Units'!J61</f>
        <v>0</v>
      </c>
      <c r="K80" s="20">
        <f>$B80*'Course Units'!K61</f>
        <v>0</v>
      </c>
      <c r="L80" s="20">
        <f>$B80*'Course Units'!L61</f>
        <v>0</v>
      </c>
      <c r="M80" s="20">
        <f>$B80*'Course Units'!M61</f>
        <v>0</v>
      </c>
      <c r="N80" t="b">
        <f>AND(elec333_selected,elec221)</f>
        <v>0</v>
      </c>
      <c r="O80" s="6">
        <f>'Course Units'!B61</f>
        <v>4.25</v>
      </c>
      <c r="P80" s="6">
        <f>'Course Units'!E61</f>
        <v>51</v>
      </c>
    </row>
    <row r="81" spans="1:16" x14ac:dyDescent="0.2">
      <c r="A81" s="58" t="str">
        <f>'Course Units'!A62</f>
        <v xml:space="preserve">ELEC 345 Sensor Fabrication Technologies </v>
      </c>
      <c r="B81" s="45">
        <v>0</v>
      </c>
      <c r="C81" s="20">
        <f>$B81*'Course Units'!B62</f>
        <v>0</v>
      </c>
      <c r="D81" s="6">
        <f>$B81*'Course Units'!C62</f>
        <v>0</v>
      </c>
      <c r="E81" s="6">
        <f>$B81*'Course Units'!D62</f>
        <v>0</v>
      </c>
      <c r="F81" s="6">
        <f>$B81*'Course Units'!F62</f>
        <v>0</v>
      </c>
      <c r="G81" s="6">
        <f>$B81*'Course Units'!G62</f>
        <v>0</v>
      </c>
      <c r="H81" s="6">
        <f>$B81*'Course Units'!H62</f>
        <v>0</v>
      </c>
      <c r="I81" s="6">
        <f>$B81*'Course Units'!I62</f>
        <v>0</v>
      </c>
      <c r="J81" s="6">
        <f>$B81*'Course Units'!J62</f>
        <v>0</v>
      </c>
      <c r="K81" s="6">
        <f>$B81*'Course Units'!K62</f>
        <v>0</v>
      </c>
      <c r="L81" s="6">
        <f>$B81*'Course Units'!L62</f>
        <v>0</v>
      </c>
      <c r="M81" s="6">
        <f>$B81*'Course Units'!M62</f>
        <v>0</v>
      </c>
      <c r="O81" s="166"/>
      <c r="P81" s="166"/>
    </row>
    <row r="82" spans="1:16" ht="12.75" customHeight="1" x14ac:dyDescent="0.2">
      <c r="A82" s="58" t="str">
        <f>'Course Units'!A63</f>
        <v xml:space="preserve">ELEC 373 Computer Networks </v>
      </c>
      <c r="B82" s="45">
        <v>0</v>
      </c>
      <c r="C82" s="20">
        <f>$B82*'Course Units'!B63</f>
        <v>0</v>
      </c>
      <c r="D82" s="20">
        <f>$B82*'Course Units'!C63</f>
        <v>0</v>
      </c>
      <c r="E82" s="20">
        <f>$B82*'Course Units'!D63</f>
        <v>0</v>
      </c>
      <c r="F82" s="20">
        <f>$B82*'Course Units'!F63</f>
        <v>0</v>
      </c>
      <c r="G82" s="20">
        <f>$B82*'Course Units'!G63</f>
        <v>0</v>
      </c>
      <c r="H82" s="20">
        <f>$B82*'Course Units'!H63</f>
        <v>0</v>
      </c>
      <c r="I82" s="20">
        <f>$B82*'Course Units'!I63</f>
        <v>0</v>
      </c>
      <c r="J82" s="20">
        <f>$B82*'Course Units'!J63</f>
        <v>0</v>
      </c>
      <c r="K82" s="20">
        <f>$B82*'Course Units'!K63</f>
        <v>0</v>
      </c>
      <c r="L82" s="20">
        <f>$B82*'Course Units'!L63</f>
        <v>0</v>
      </c>
      <c r="M82" s="20">
        <f>$B82*'Course Units'!M63</f>
        <v>0</v>
      </c>
      <c r="N82" t="b">
        <f>AND(elec408_selected,TRUE)</f>
        <v>0</v>
      </c>
      <c r="O82" s="6">
        <f>'Course Units'!B65</f>
        <v>3.5</v>
      </c>
      <c r="P82" s="6">
        <f>'Course Units'!E65</f>
        <v>42</v>
      </c>
    </row>
    <row r="83" spans="1:16" ht="12.75" customHeight="1" x14ac:dyDescent="0.2">
      <c r="A83" s="58" t="str">
        <f>'Course Units'!A64</f>
        <v>ELEC 374 Digital Systems Engineering</v>
      </c>
      <c r="B83" s="45">
        <v>0</v>
      </c>
      <c r="C83" s="20">
        <f>$B83*'Course Units'!B64</f>
        <v>0</v>
      </c>
      <c r="D83" s="20">
        <f>$B83*'Course Units'!C64</f>
        <v>0</v>
      </c>
      <c r="E83" s="20">
        <f>$B83*'Course Units'!D64</f>
        <v>0</v>
      </c>
      <c r="F83" s="20">
        <f>$B83*'Course Units'!F64</f>
        <v>0</v>
      </c>
      <c r="G83" s="20">
        <f>$B83*'Course Units'!G64</f>
        <v>0</v>
      </c>
      <c r="H83" s="20">
        <f>$B83*'Course Units'!H64</f>
        <v>0</v>
      </c>
      <c r="I83" s="20">
        <f>$B83*'Course Units'!I64</f>
        <v>0</v>
      </c>
      <c r="J83" s="20">
        <f>$B83*'Course Units'!J64</f>
        <v>0</v>
      </c>
      <c r="K83" s="20">
        <f>$B83*'Course Units'!K64</f>
        <v>0</v>
      </c>
      <c r="L83" s="20">
        <f>$B83*'Course Units'!L64</f>
        <v>0</v>
      </c>
      <c r="M83" s="20">
        <f>$B83*'Course Units'!M64</f>
        <v>0</v>
      </c>
      <c r="O83" s="6"/>
      <c r="P83" s="6"/>
    </row>
    <row r="84" spans="1:16" ht="12.75" customHeight="1" x14ac:dyDescent="0.2">
      <c r="A84" s="58" t="str">
        <f>'Course Units'!A65</f>
        <v>ELEC 408 Biomedical Sig&amp;Image Proc</v>
      </c>
      <c r="B84" s="45">
        <v>0</v>
      </c>
      <c r="C84" s="20">
        <f>$B84*'Course Units'!B65</f>
        <v>0</v>
      </c>
      <c r="D84" s="20">
        <f>$B84*'Course Units'!C65</f>
        <v>0</v>
      </c>
      <c r="E84" s="20">
        <f>$B84*'Course Units'!D65</f>
        <v>0</v>
      </c>
      <c r="F84" s="20">
        <f>$B84*'Course Units'!F65</f>
        <v>0</v>
      </c>
      <c r="G84" s="20">
        <f>$B84*'Course Units'!G65</f>
        <v>0</v>
      </c>
      <c r="H84" s="20">
        <f>$B84*'Course Units'!H65</f>
        <v>0</v>
      </c>
      <c r="I84" s="20">
        <f>$B84*'Course Units'!I65</f>
        <v>0</v>
      </c>
      <c r="J84" s="20">
        <f>$B84*'Course Units'!J65</f>
        <v>0</v>
      </c>
      <c r="K84" s="20">
        <f>$B84*'Course Units'!K65</f>
        <v>0</v>
      </c>
      <c r="L84" s="20">
        <f>$B84*'Course Units'!L65</f>
        <v>0</v>
      </c>
      <c r="M84" s="20">
        <f>$B84*'Course Units'!M65</f>
        <v>0</v>
      </c>
      <c r="O84" s="6"/>
      <c r="P84" s="6"/>
    </row>
    <row r="85" spans="1:16" x14ac:dyDescent="0.2">
      <c r="A85" s="58" t="str">
        <f>'Course Units'!A66</f>
        <v>ELEC 409 Bioinformatic Analytics</v>
      </c>
      <c r="B85" s="45">
        <v>0</v>
      </c>
      <c r="C85" s="20">
        <f>$B85*'Course Units'!B66</f>
        <v>0</v>
      </c>
      <c r="D85" s="20">
        <f>$B85*'Course Units'!C66</f>
        <v>0</v>
      </c>
      <c r="E85" s="20">
        <f>$B85*'Course Units'!D66</f>
        <v>0</v>
      </c>
      <c r="F85" s="20">
        <f>$B85*'Course Units'!F66</f>
        <v>0</v>
      </c>
      <c r="G85" s="20">
        <f>$B85*'Course Units'!G66</f>
        <v>0</v>
      </c>
      <c r="H85" s="20">
        <f>$B85*'Course Units'!H66</f>
        <v>0</v>
      </c>
      <c r="I85" s="20">
        <f>$B85*'Course Units'!I66</f>
        <v>0</v>
      </c>
      <c r="J85" s="20">
        <f>$B85*'Course Units'!J66</f>
        <v>0</v>
      </c>
      <c r="K85" s="20">
        <f>$B85*'Course Units'!K66</f>
        <v>0</v>
      </c>
      <c r="L85" s="20">
        <f>$B85*'Course Units'!L66</f>
        <v>0</v>
      </c>
      <c r="M85" s="20">
        <f>$B85*'Course Units'!M66</f>
        <v>0</v>
      </c>
      <c r="N85" t="b">
        <f>AND(elec421_selected,elec323,elec324)</f>
        <v>0</v>
      </c>
      <c r="O85" s="6">
        <f>'Course Units'!B67</f>
        <v>4</v>
      </c>
      <c r="P85" s="6">
        <f>'Course Units'!E67</f>
        <v>48</v>
      </c>
    </row>
    <row r="86" spans="1:16" x14ac:dyDescent="0.2">
      <c r="A86" s="58" t="str">
        <f>'Course Units'!A67</f>
        <v>ELEC 421 DSP Filters &amp; Sys Design</v>
      </c>
      <c r="B86" s="45">
        <v>0</v>
      </c>
      <c r="C86" s="20">
        <f>$B86*'Course Units'!B67</f>
        <v>0</v>
      </c>
      <c r="D86" s="20">
        <f>$B86*'Course Units'!C67</f>
        <v>0</v>
      </c>
      <c r="E86" s="20">
        <f>$B86*'Course Units'!D67</f>
        <v>0</v>
      </c>
      <c r="F86" s="20">
        <f>$B86*'Course Units'!F67</f>
        <v>0</v>
      </c>
      <c r="G86" s="20">
        <f>$B86*'Course Units'!G67</f>
        <v>0</v>
      </c>
      <c r="H86" s="20">
        <f>$B86*'Course Units'!H67</f>
        <v>0</v>
      </c>
      <c r="I86" s="20">
        <f>$B86*'Course Units'!I67</f>
        <v>0</v>
      </c>
      <c r="J86" s="20">
        <f>$B86*'Course Units'!J67</f>
        <v>0</v>
      </c>
      <c r="K86" s="20">
        <f>$B86*'Course Units'!K67</f>
        <v>0</v>
      </c>
      <c r="L86" s="20">
        <f>$B86*'Course Units'!L67</f>
        <v>0</v>
      </c>
      <c r="M86" s="20">
        <f>$B86*'Course Units'!M67</f>
        <v>0</v>
      </c>
      <c r="N86" t="b">
        <f>AND(elec422_selected,elec326, elec323, elec324)</f>
        <v>0</v>
      </c>
      <c r="O86" s="6" t="e">
        <f>'Course Units'!#REF!</f>
        <v>#REF!</v>
      </c>
      <c r="P86" s="6" t="e">
        <f>'Course Units'!#REF!</f>
        <v>#REF!</v>
      </c>
    </row>
    <row r="87" spans="1:16" x14ac:dyDescent="0.2">
      <c r="A87" s="58" t="str">
        <f>'Course Units'!A68</f>
        <v>ELEC 425 Machine Learning &amp; Deep Learning</v>
      </c>
      <c r="B87" s="45">
        <v>0</v>
      </c>
      <c r="C87" s="20">
        <f>$B87*'Course Units'!B68</f>
        <v>0</v>
      </c>
      <c r="D87" s="20">
        <f>$B87*'Course Units'!C68</f>
        <v>0</v>
      </c>
      <c r="E87" s="20">
        <f>$B87*'Course Units'!D68</f>
        <v>0</v>
      </c>
      <c r="F87" s="20">
        <f>$B87*'Course Units'!F68</f>
        <v>0</v>
      </c>
      <c r="G87" s="20">
        <f>$B87*'Course Units'!G68</f>
        <v>0</v>
      </c>
      <c r="H87" s="20">
        <f>$B87*'Course Units'!H68</f>
        <v>0</v>
      </c>
      <c r="I87" s="20">
        <f>$B87*'Course Units'!I68</f>
        <v>0</v>
      </c>
      <c r="J87" s="20">
        <f>$B87*'Course Units'!J68</f>
        <v>0</v>
      </c>
      <c r="K87" s="20">
        <f>$B87*'Course Units'!K68</f>
        <v>0</v>
      </c>
      <c r="L87" s="20">
        <f>$B87*'Course Units'!L68</f>
        <v>0</v>
      </c>
      <c r="M87" s="20">
        <f>$B87*'Course Units'!M68</f>
        <v>0</v>
      </c>
      <c r="O87" s="6"/>
      <c r="P87" s="6"/>
    </row>
    <row r="88" spans="1:16" x14ac:dyDescent="0.2">
      <c r="A88" s="58" t="str">
        <f>'Course Units'!A69</f>
        <v>ELEC 431 Power Electronics</v>
      </c>
      <c r="B88" s="45">
        <v>0</v>
      </c>
      <c r="C88" s="20">
        <f>$B88*'Course Units'!B69</f>
        <v>0</v>
      </c>
      <c r="D88" s="20">
        <f>$B88*'Course Units'!C69</f>
        <v>0</v>
      </c>
      <c r="E88" s="20">
        <f>$B88*'Course Units'!D69</f>
        <v>0</v>
      </c>
      <c r="F88" s="20">
        <f>$B88*'Course Units'!F69</f>
        <v>0</v>
      </c>
      <c r="G88" s="20">
        <f>$B88*'Course Units'!G69</f>
        <v>0</v>
      </c>
      <c r="H88" s="20">
        <f>$B88*'Course Units'!H69</f>
        <v>0</v>
      </c>
      <c r="I88" s="20">
        <f>$B88*'Course Units'!I69</f>
        <v>0</v>
      </c>
      <c r="J88" s="20">
        <f>$B88*'Course Units'!J69</f>
        <v>0</v>
      </c>
      <c r="K88" s="20">
        <f>$B88*'Course Units'!K69</f>
        <v>0</v>
      </c>
      <c r="L88" s="20">
        <f>$B88*'Course Units'!L69</f>
        <v>0</v>
      </c>
      <c r="M88" s="20">
        <f>$B88*'Course Units'!M69</f>
        <v>0</v>
      </c>
      <c r="N88" t="b">
        <f>AND(elec433_selected,elec333)</f>
        <v>0</v>
      </c>
      <c r="O88" s="6">
        <f>'Course Units'!B70</f>
        <v>3.5</v>
      </c>
      <c r="P88" s="6">
        <f>'Course Units'!E70</f>
        <v>42</v>
      </c>
    </row>
    <row r="89" spans="1:16" x14ac:dyDescent="0.2">
      <c r="A89" s="58" t="str">
        <f>'Course Units'!A70</f>
        <v>ELEC 433 Energy and Power Systems</v>
      </c>
      <c r="B89" s="45">
        <v>0</v>
      </c>
      <c r="C89" s="20">
        <f>$B89*'Course Units'!B70</f>
        <v>0</v>
      </c>
      <c r="D89" s="20">
        <f>$B89*'Course Units'!C70</f>
        <v>0</v>
      </c>
      <c r="E89" s="20">
        <f>$B89*'Course Units'!D70</f>
        <v>0</v>
      </c>
      <c r="F89" s="20">
        <f>$B89*'Course Units'!F70</f>
        <v>0</v>
      </c>
      <c r="G89" s="20">
        <f>$B89*'Course Units'!G70</f>
        <v>0</v>
      </c>
      <c r="H89" s="20">
        <f>$B89*'Course Units'!H70</f>
        <v>0</v>
      </c>
      <c r="I89" s="20">
        <f>$B89*'Course Units'!I70</f>
        <v>0</v>
      </c>
      <c r="J89" s="20">
        <f>$B89*'Course Units'!J70</f>
        <v>0</v>
      </c>
      <c r="K89" s="20">
        <f>$B89*'Course Units'!K70</f>
        <v>0</v>
      </c>
      <c r="L89" s="20">
        <f>$B89*'Course Units'!L70</f>
        <v>0</v>
      </c>
      <c r="M89" s="20">
        <f>$B89*'Course Units'!M70</f>
        <v>0</v>
      </c>
      <c r="N89" t="e">
        <f>AND(elec436_selected,elec431)</f>
        <v>#REF!</v>
      </c>
      <c r="O89" s="6">
        <f>'Course Units'!B72</f>
        <v>3</v>
      </c>
      <c r="P89" s="6">
        <f>'Course Units'!E72</f>
        <v>36</v>
      </c>
    </row>
    <row r="90" spans="1:16" x14ac:dyDescent="0.2">
      <c r="A90" s="58" t="str">
        <f>'Course Units'!A71</f>
        <v xml:space="preserve">ELEC 435 Energy Storage Technology </v>
      </c>
      <c r="B90" s="45">
        <v>0</v>
      </c>
      <c r="C90" s="20">
        <f>$B90*'Course Units'!B71</f>
        <v>0</v>
      </c>
      <c r="D90" s="20">
        <f>$B90*'Course Units'!C71</f>
        <v>0</v>
      </c>
      <c r="E90" s="20">
        <f>$B90*'Course Units'!D71</f>
        <v>0</v>
      </c>
      <c r="F90" s="20">
        <f>$B90*'Course Units'!F71</f>
        <v>0</v>
      </c>
      <c r="G90" s="20">
        <f>$B90*'Course Units'!G71</f>
        <v>0</v>
      </c>
      <c r="H90" s="20">
        <f>$B90*'Course Units'!H71</f>
        <v>0</v>
      </c>
      <c r="I90" s="20">
        <f>$B90*'Course Units'!I71</f>
        <v>0</v>
      </c>
      <c r="J90" s="20">
        <f>$B90*'Course Units'!J71</f>
        <v>0</v>
      </c>
      <c r="K90" s="20">
        <f>$B90*'Course Units'!K71</f>
        <v>0</v>
      </c>
      <c r="L90" s="20">
        <f>$B90*'Course Units'!L71</f>
        <v>0</v>
      </c>
      <c r="M90" s="20">
        <f>$B90*'Course Units'!M71</f>
        <v>0</v>
      </c>
      <c r="O90" s="166"/>
      <c r="P90" s="166"/>
    </row>
    <row r="91" spans="1:16" x14ac:dyDescent="0.2">
      <c r="A91" s="58" t="str">
        <f>'Course Units'!A72</f>
        <v>ELEC 436 Elec. Machines and Control</v>
      </c>
      <c r="B91" s="45">
        <v>0</v>
      </c>
      <c r="C91" s="20">
        <f>$B91*'Course Units'!B72</f>
        <v>0</v>
      </c>
      <c r="D91" s="20">
        <f>$B91*'Course Units'!C72</f>
        <v>0</v>
      </c>
      <c r="E91" s="20">
        <f>$B91*'Course Units'!D72</f>
        <v>0</v>
      </c>
      <c r="F91" s="20">
        <f>$B91*'Course Units'!F72</f>
        <v>0</v>
      </c>
      <c r="G91" s="20">
        <f>$B91*'Course Units'!G72</f>
        <v>0</v>
      </c>
      <c r="H91" s="20">
        <f>$B91*'Course Units'!H72</f>
        <v>0</v>
      </c>
      <c r="I91" s="20">
        <f>$B91*'Course Units'!I72</f>
        <v>0</v>
      </c>
      <c r="J91" s="20">
        <f>$B91*'Course Units'!J72</f>
        <v>0</v>
      </c>
      <c r="K91" s="20">
        <f>$B91*'Course Units'!K72</f>
        <v>0</v>
      </c>
      <c r="L91" s="20">
        <f>$B91*'Course Units'!L72</f>
        <v>0</v>
      </c>
      <c r="M91" s="20">
        <f>$B91*'Course Units'!M72</f>
        <v>0</v>
      </c>
      <c r="N91" t="b">
        <f>AND(elec443_selected,elec323)</f>
        <v>0</v>
      </c>
      <c r="O91" s="6">
        <f>'Course Units'!B73</f>
        <v>4</v>
      </c>
      <c r="P91" s="6">
        <f>'Course Units'!E73</f>
        <v>48</v>
      </c>
    </row>
    <row r="92" spans="1:16" x14ac:dyDescent="0.2">
      <c r="A92" s="58" t="str">
        <f>'Course Units'!A73</f>
        <v>ELEC 443 Linear Control Systems</v>
      </c>
      <c r="B92" s="45">
        <v>0</v>
      </c>
      <c r="C92" s="20">
        <f>$B92*'Course Units'!B73</f>
        <v>0</v>
      </c>
      <c r="D92" s="20">
        <f>$B92*'Course Units'!C73</f>
        <v>0</v>
      </c>
      <c r="E92" s="20">
        <f>$B92*'Course Units'!D73</f>
        <v>0</v>
      </c>
      <c r="F92" s="20">
        <f>$B92*'Course Units'!F73</f>
        <v>0</v>
      </c>
      <c r="G92" s="20">
        <f>$B92*'Course Units'!G73</f>
        <v>0</v>
      </c>
      <c r="H92" s="20">
        <f>$B92*'Course Units'!H73</f>
        <v>0</v>
      </c>
      <c r="I92" s="20">
        <f>$B92*'Course Units'!I73</f>
        <v>0</v>
      </c>
      <c r="J92" s="20">
        <f>$B92*'Course Units'!J73</f>
        <v>0</v>
      </c>
      <c r="K92" s="20">
        <f>$B92*'Course Units'!K73</f>
        <v>0</v>
      </c>
      <c r="L92" s="20">
        <f>$B92*'Course Units'!L73</f>
        <v>0</v>
      </c>
      <c r="M92" s="20">
        <f>$B92*'Course Units'!M73</f>
        <v>0</v>
      </c>
      <c r="N92" t="b">
        <f>AND(elec444_selected,elec324,elec344,elec443)</f>
        <v>0</v>
      </c>
      <c r="O92" s="6" t="e">
        <f>'Course Units'!#REF!</f>
        <v>#REF!</v>
      </c>
      <c r="P92" s="6" t="e">
        <f>'Course Units'!#REF!</f>
        <v>#REF!</v>
      </c>
    </row>
    <row r="93" spans="1:16" x14ac:dyDescent="0.2">
      <c r="A93" s="58" t="str">
        <f>'Course Units'!A74</f>
        <v>ELEC 446 Autonom. Mobile Robotics</v>
      </c>
      <c r="B93" s="45">
        <v>0</v>
      </c>
      <c r="C93" s="20">
        <f>$B93*'Course Units'!B74</f>
        <v>0</v>
      </c>
      <c r="D93" s="20">
        <f>$B93*'Course Units'!C74</f>
        <v>0</v>
      </c>
      <c r="E93" s="20">
        <f>$B93*'Course Units'!D74</f>
        <v>0</v>
      </c>
      <c r="F93" s="20">
        <f>$B93*'Course Units'!F74</f>
        <v>0</v>
      </c>
      <c r="G93" s="20">
        <f>$B93*'Course Units'!G74</f>
        <v>0</v>
      </c>
      <c r="H93" s="20">
        <f>$B93*'Course Units'!H74</f>
        <v>0</v>
      </c>
      <c r="I93" s="20">
        <f>$B93*'Course Units'!I74</f>
        <v>0</v>
      </c>
      <c r="J93" s="20">
        <f>$B93*'Course Units'!J74</f>
        <v>0</v>
      </c>
      <c r="K93" s="20">
        <f>$B93*'Course Units'!K74</f>
        <v>0</v>
      </c>
      <c r="L93" s="20">
        <f>$B93*'Course Units'!L74</f>
        <v>0</v>
      </c>
      <c r="M93" s="20">
        <f>$B93*'Course Units'!M74</f>
        <v>0</v>
      </c>
      <c r="O93" s="166"/>
      <c r="P93" s="166"/>
    </row>
    <row r="94" spans="1:16" x14ac:dyDescent="0.2">
      <c r="A94" s="58" t="str">
        <f>'Course Units'!A75</f>
        <v>ELEC 448 Intro to Robotics</v>
      </c>
      <c r="B94" s="45">
        <v>0</v>
      </c>
      <c r="C94" s="20">
        <f>$B94*'Course Units'!B75</f>
        <v>0</v>
      </c>
      <c r="D94" s="20">
        <f>$B94*'Course Units'!C75</f>
        <v>0</v>
      </c>
      <c r="E94" s="20">
        <f>$B94*'Course Units'!D75</f>
        <v>0</v>
      </c>
      <c r="F94" s="20">
        <f>$B94*'Course Units'!F75</f>
        <v>0</v>
      </c>
      <c r="G94" s="20">
        <f>$B94*'Course Units'!G75</f>
        <v>0</v>
      </c>
      <c r="H94" s="20">
        <f>$B94*'Course Units'!H75</f>
        <v>0</v>
      </c>
      <c r="I94" s="20">
        <f>$B94*'Course Units'!I75</f>
        <v>0</v>
      </c>
      <c r="J94" s="20">
        <f>$B94*'Course Units'!J75</f>
        <v>0</v>
      </c>
      <c r="K94" s="20">
        <f>$B94*'Course Units'!K75</f>
        <v>0</v>
      </c>
      <c r="L94" s="20">
        <f>$B94*'Course Units'!L75</f>
        <v>0</v>
      </c>
      <c r="M94" s="20">
        <f>$B94*'Course Units'!M75</f>
        <v>0</v>
      </c>
      <c r="N94" t="b">
        <f>AND(elec454_selected,elec323,elec353)</f>
        <v>0</v>
      </c>
      <c r="O94" s="6">
        <f>'Course Units'!B77</f>
        <v>3.25</v>
      </c>
      <c r="P94" s="6">
        <f>'Course Units'!E77</f>
        <v>39</v>
      </c>
    </row>
    <row r="95" spans="1:16" x14ac:dyDescent="0.2">
      <c r="A95" s="58" t="str">
        <f>'Course Units'!A76</f>
        <v>ELEC 451 Integ. Circuit Engineering</v>
      </c>
      <c r="B95" s="45">
        <v>0</v>
      </c>
      <c r="C95" s="20">
        <f>$B95*'Course Units'!B76</f>
        <v>0</v>
      </c>
      <c r="D95" s="20">
        <f>$B95*'Course Units'!C76</f>
        <v>0</v>
      </c>
      <c r="E95" s="20">
        <f>$B95*'Course Units'!D76</f>
        <v>0</v>
      </c>
      <c r="F95" s="20">
        <f>$B95*'Course Units'!F76</f>
        <v>0</v>
      </c>
      <c r="G95" s="20">
        <f>$B95*'Course Units'!G76</f>
        <v>0</v>
      </c>
      <c r="H95" s="20">
        <f>$B95*'Course Units'!H76</f>
        <v>0</v>
      </c>
      <c r="I95" s="20">
        <f>$B95*'Course Units'!I76</f>
        <v>0</v>
      </c>
      <c r="J95" s="20">
        <f>$B95*'Course Units'!J76</f>
        <v>0</v>
      </c>
      <c r="K95" s="20">
        <f>$B95*'Course Units'!K76</f>
        <v>0</v>
      </c>
      <c r="L95" s="20">
        <f>$B95*'Course Units'!L76</f>
        <v>0</v>
      </c>
      <c r="M95" s="20">
        <f>$B95*'Course Units'!M76</f>
        <v>0</v>
      </c>
      <c r="N95" t="b">
        <f>AND(elec457_selected,elec323,elec353)</f>
        <v>0</v>
      </c>
      <c r="O95" s="6">
        <f>'Course Units'!B78</f>
        <v>3.5</v>
      </c>
      <c r="P95" s="6">
        <f>'Course Units'!E78</f>
        <v>42</v>
      </c>
    </row>
    <row r="96" spans="1:16" x14ac:dyDescent="0.2">
      <c r="A96" s="58" t="str">
        <f>'Course Units'!A77</f>
        <v>ELEC 454 Analog Electronics</v>
      </c>
      <c r="B96" s="45">
        <v>0</v>
      </c>
      <c r="C96" s="20">
        <f>$B96*'Course Units'!B77</f>
        <v>0</v>
      </c>
      <c r="D96" s="20">
        <f>$B96*'Course Units'!C77</f>
        <v>0</v>
      </c>
      <c r="E96" s="20">
        <f>$B96*'Course Units'!D77</f>
        <v>0</v>
      </c>
      <c r="F96" s="20">
        <f>$B96*'Course Units'!F77</f>
        <v>0</v>
      </c>
      <c r="G96" s="20">
        <f>$B96*'Course Units'!G77</f>
        <v>0</v>
      </c>
      <c r="H96" s="20">
        <f>$B96*'Course Units'!H77</f>
        <v>0</v>
      </c>
      <c r="I96" s="20">
        <f>$B96*'Course Units'!I77</f>
        <v>0</v>
      </c>
      <c r="J96" s="20">
        <f>$B96*'Course Units'!J77</f>
        <v>0</v>
      </c>
      <c r="K96" s="20">
        <f>$B96*'Course Units'!K77</f>
        <v>0</v>
      </c>
      <c r="L96" s="20">
        <f>$B96*'Course Units'!L77</f>
        <v>0</v>
      </c>
      <c r="M96" s="20">
        <f>$B96*'Course Units'!M77</f>
        <v>0</v>
      </c>
      <c r="N96" t="b">
        <f>AND(elec461_selected,elec326,elec324)</f>
        <v>0</v>
      </c>
      <c r="O96" s="6">
        <f>'Course Units'!B79</f>
        <v>3.5</v>
      </c>
      <c r="P96" s="6">
        <f>'Course Units'!E79</f>
        <v>42</v>
      </c>
    </row>
    <row r="97" spans="1:16" x14ac:dyDescent="0.2">
      <c r="A97" s="58" t="str">
        <f>'Course Units'!A78</f>
        <v>ELEC 457 Integr.Circuits and System App.</v>
      </c>
      <c r="B97" s="45">
        <v>0</v>
      </c>
      <c r="C97" s="20">
        <f>$B97*'Course Units'!B78</f>
        <v>0</v>
      </c>
      <c r="D97" s="20">
        <f>$B97*'Course Units'!C78</f>
        <v>0</v>
      </c>
      <c r="E97" s="20">
        <f>$B97*'Course Units'!D78</f>
        <v>0</v>
      </c>
      <c r="F97" s="20">
        <f>$B97*'Course Units'!F78</f>
        <v>0</v>
      </c>
      <c r="G97" s="20">
        <f>$B97*'Course Units'!G78</f>
        <v>0</v>
      </c>
      <c r="H97" s="20">
        <f>$B97*'Course Units'!H78</f>
        <v>0</v>
      </c>
      <c r="I97" s="20">
        <f>$B97*'Course Units'!I78</f>
        <v>0</v>
      </c>
      <c r="J97" s="20">
        <f>$B97*'Course Units'!J78</f>
        <v>0</v>
      </c>
      <c r="K97" s="20">
        <f>$B97*'Course Units'!K78</f>
        <v>0</v>
      </c>
      <c r="L97" s="20">
        <f>$B97*'Course Units'!L78</f>
        <v>0</v>
      </c>
      <c r="M97" s="20">
        <f>$B97*'Course Units'!M78</f>
        <v>0</v>
      </c>
      <c r="N97" t="b">
        <f>AND(elec464_selected,elec461)</f>
        <v>0</v>
      </c>
      <c r="O97" s="6">
        <f>'Course Units'!B80</f>
        <v>3</v>
      </c>
      <c r="P97" s="6">
        <f>'Course Units'!E80</f>
        <v>36</v>
      </c>
    </row>
    <row r="98" spans="1:16" x14ac:dyDescent="0.2">
      <c r="A98" s="58" t="str">
        <f>'Course Units'!A79</f>
        <v>ELEC 461 Digital Communications</v>
      </c>
      <c r="B98" s="45">
        <v>0</v>
      </c>
      <c r="C98" s="20">
        <f>$B98*'Course Units'!B79</f>
        <v>0</v>
      </c>
      <c r="D98" s="20">
        <f>$B98*'Course Units'!C79</f>
        <v>0</v>
      </c>
      <c r="E98" s="20">
        <f>$B98*'Course Units'!D79</f>
        <v>0</v>
      </c>
      <c r="F98" s="20">
        <f>$B98*'Course Units'!F79</f>
        <v>0</v>
      </c>
      <c r="G98" s="20">
        <f>$B98*'Course Units'!G79</f>
        <v>0</v>
      </c>
      <c r="H98" s="20">
        <f>$B98*'Course Units'!H79</f>
        <v>0</v>
      </c>
      <c r="I98" s="20">
        <f>$B98*'Course Units'!I79</f>
        <v>0</v>
      </c>
      <c r="J98" s="20">
        <f>$B98*'Course Units'!J79</f>
        <v>0</v>
      </c>
      <c r="K98" s="20">
        <f>$B98*'Course Units'!K79</f>
        <v>0</v>
      </c>
      <c r="L98" s="20">
        <f>$B98*'Course Units'!L79</f>
        <v>0</v>
      </c>
      <c r="M98" s="20">
        <f>$B98*'Course Units'!M79</f>
        <v>0</v>
      </c>
      <c r="N98" t="b">
        <f>AND(elec470_selected,elec371)</f>
        <v>0</v>
      </c>
      <c r="O98" s="6">
        <f>'Course Units'!B81</f>
        <v>3.5</v>
      </c>
      <c r="P98" s="6">
        <f>'Course Units'!E81</f>
        <v>42</v>
      </c>
    </row>
    <row r="99" spans="1:16" x14ac:dyDescent="0.2">
      <c r="A99" s="58" t="str">
        <f>'Course Units'!A80</f>
        <v>ELEC 464 Wireless Communications</v>
      </c>
      <c r="B99" s="45">
        <v>0</v>
      </c>
      <c r="C99" s="20">
        <f>$B99*'Course Units'!B80</f>
        <v>0</v>
      </c>
      <c r="D99" s="20">
        <f>$B99*'Course Units'!C80</f>
        <v>0</v>
      </c>
      <c r="E99" s="20">
        <f>$B99*'Course Units'!D80</f>
        <v>0</v>
      </c>
      <c r="F99" s="20">
        <f>$B99*'Course Units'!F80</f>
        <v>0</v>
      </c>
      <c r="G99" s="20">
        <f>$B99*'Course Units'!G80</f>
        <v>0</v>
      </c>
      <c r="H99" s="20">
        <f>$B99*'Course Units'!H80</f>
        <v>0</v>
      </c>
      <c r="I99" s="20">
        <f>$B99*'Course Units'!I80</f>
        <v>0</v>
      </c>
      <c r="J99" s="20">
        <f>$B99*'Course Units'!J80</f>
        <v>0</v>
      </c>
      <c r="K99" s="20">
        <f>$B99*'Course Units'!K80</f>
        <v>0</v>
      </c>
      <c r="L99" s="20">
        <f>$B99*'Course Units'!L80</f>
        <v>0</v>
      </c>
      <c r="M99" s="20">
        <f>$B99*'Course Units'!M80</f>
        <v>0</v>
      </c>
      <c r="N99" t="b">
        <f>AND(elec471_selected,elec326)</f>
        <v>0</v>
      </c>
      <c r="O99" s="6">
        <f>'Course Units'!B63</f>
        <v>3.5</v>
      </c>
      <c r="P99" s="6">
        <f>'Course Units'!E63</f>
        <v>42</v>
      </c>
    </row>
    <row r="100" spans="1:16" x14ac:dyDescent="0.2">
      <c r="A100" s="58" t="str">
        <f>'Course Units'!A81</f>
        <v>ELEC 470 Comp. Sys. Architecture</v>
      </c>
      <c r="B100" s="45">
        <v>0</v>
      </c>
      <c r="C100" s="20">
        <f>$B100*'Course Units'!B81</f>
        <v>0</v>
      </c>
      <c r="D100" s="20">
        <f>$B100*'Course Units'!C81</f>
        <v>0</v>
      </c>
      <c r="E100" s="20">
        <f>$B100*'Course Units'!D81</f>
        <v>0</v>
      </c>
      <c r="F100" s="20">
        <f>$B100*'Course Units'!F81</f>
        <v>0</v>
      </c>
      <c r="G100" s="20">
        <f>$B100*'Course Units'!G81</f>
        <v>0</v>
      </c>
      <c r="H100" s="20">
        <f>$B100*'Course Units'!H81</f>
        <v>0</v>
      </c>
      <c r="I100" s="20">
        <f>$B100*'Course Units'!I81</f>
        <v>0</v>
      </c>
      <c r="J100" s="20">
        <f>$B100*'Course Units'!J81</f>
        <v>0</v>
      </c>
      <c r="K100" s="20">
        <f>$B100*'Course Units'!K81</f>
        <v>0</v>
      </c>
      <c r="L100" s="20">
        <f>$B100*'Course Units'!L81</f>
        <v>0</v>
      </c>
      <c r="M100" s="20">
        <f>$B100*'Course Units'!M81</f>
        <v>0</v>
      </c>
      <c r="O100" s="6"/>
      <c r="P100" s="6"/>
    </row>
    <row r="101" spans="1:16" x14ac:dyDescent="0.2">
      <c r="A101" s="58" t="str">
        <f>'Course Units'!A82</f>
        <v>ELEC 472 Artificial Inlelligence</v>
      </c>
      <c r="B101" s="45">
        <v>0</v>
      </c>
      <c r="C101" s="20">
        <f>$B101*'Course Units'!B82</f>
        <v>0</v>
      </c>
      <c r="D101" s="20">
        <f>$B101*'Course Units'!C82</f>
        <v>0</v>
      </c>
      <c r="E101" s="20">
        <f>$B101*'Course Units'!D82</f>
        <v>0</v>
      </c>
      <c r="F101" s="20">
        <f>$B101*'Course Units'!F82</f>
        <v>0</v>
      </c>
      <c r="G101" s="20">
        <f>$B101*'Course Units'!G82</f>
        <v>0</v>
      </c>
      <c r="H101" s="20">
        <f>$B101*'Course Units'!H82</f>
        <v>0</v>
      </c>
      <c r="I101" s="20">
        <f>$B101*'Course Units'!I82</f>
        <v>0</v>
      </c>
      <c r="J101" s="20">
        <f>$B101*'Course Units'!J82</f>
        <v>0</v>
      </c>
      <c r="K101" s="20">
        <f>$B101*'Course Units'!K82</f>
        <v>0</v>
      </c>
      <c r="L101" s="20">
        <f>$B101*'Course Units'!L82</f>
        <v>0</v>
      </c>
      <c r="M101" s="20">
        <f>$B101*'Course Units'!M82</f>
        <v>0</v>
      </c>
      <c r="O101" s="6"/>
      <c r="P101" s="6"/>
    </row>
    <row r="102" spans="1:16" x14ac:dyDescent="0.2">
      <c r="A102" s="58" t="str">
        <f>'Course Units'!A84</f>
        <v>ELEC 475 Comp.Vision with Deep Learning</v>
      </c>
      <c r="B102" s="45">
        <v>0</v>
      </c>
      <c r="C102" s="20">
        <f>$B102*'Course Units'!B84</f>
        <v>0</v>
      </c>
      <c r="D102" s="20">
        <f>$B102*'Course Units'!C84</f>
        <v>0</v>
      </c>
      <c r="E102" s="20">
        <f>$B102*'Course Units'!D84</f>
        <v>0</v>
      </c>
      <c r="F102" s="20">
        <f>$B102*'Course Units'!F84</f>
        <v>0</v>
      </c>
      <c r="G102" s="20">
        <f>$B102*'Course Units'!G84</f>
        <v>0</v>
      </c>
      <c r="H102" s="20">
        <f>$B102*'Course Units'!H84</f>
        <v>0</v>
      </c>
      <c r="I102" s="20">
        <f>$B102*'Course Units'!I84</f>
        <v>0</v>
      </c>
      <c r="J102" s="20">
        <f>$B102*'Course Units'!J84</f>
        <v>0</v>
      </c>
      <c r="K102" s="20">
        <f>$B102*'Course Units'!K84</f>
        <v>0</v>
      </c>
      <c r="L102" s="20">
        <f>$B102*'Course Units'!L84</f>
        <v>0</v>
      </c>
      <c r="M102" s="20">
        <f>$B102*'Course Units'!M84</f>
        <v>0</v>
      </c>
      <c r="O102" s="166"/>
      <c r="P102" s="166"/>
    </row>
    <row r="103" spans="1:16" x14ac:dyDescent="0.2">
      <c r="A103" s="58" t="s">
        <v>130</v>
      </c>
      <c r="B103" s="45">
        <v>0</v>
      </c>
      <c r="C103" s="20">
        <f>$B103*'[1]Course Units'!B81</f>
        <v>0</v>
      </c>
      <c r="D103" s="20">
        <f>$B103*'[1]Course Units'!C81</f>
        <v>0</v>
      </c>
      <c r="E103" s="20">
        <f>$B103*'[1]Course Units'!D81</f>
        <v>0</v>
      </c>
      <c r="F103" s="20">
        <f>$B103*'[1]Course Units'!F81</f>
        <v>0</v>
      </c>
      <c r="G103" s="20">
        <f>$B103*'[1]Course Units'!G81</f>
        <v>0</v>
      </c>
      <c r="H103" s="20">
        <f>$B103*'[1]Course Units'!H81</f>
        <v>0</v>
      </c>
      <c r="I103" s="20">
        <f>$B103*'[1]Course Units'!I81</f>
        <v>0</v>
      </c>
      <c r="J103" s="20">
        <f>$B103*'[1]Course Units'!J81</f>
        <v>0</v>
      </c>
      <c r="K103" s="20">
        <f>$B103*'[1]Course Units'!K81</f>
        <v>0</v>
      </c>
      <c r="L103" s="20">
        <f>$B103*'[1]Course Units'!L81</f>
        <v>0</v>
      </c>
      <c r="M103" s="20">
        <f>$B103*'[1]Course Units'!M81</f>
        <v>0</v>
      </c>
      <c r="O103" s="6"/>
      <c r="P103" s="6"/>
    </row>
    <row r="104" spans="1:16" x14ac:dyDescent="0.2">
      <c r="A104" s="58" t="str">
        <f>'Course Units'!A86</f>
        <v>ELEC 483 Wireless Technology</v>
      </c>
      <c r="B104" s="56">
        <v>0</v>
      </c>
      <c r="C104" s="20">
        <f>$B104*'Course Units'!B86</f>
        <v>0</v>
      </c>
      <c r="D104" s="20">
        <f>$B104*'Course Units'!C86</f>
        <v>0</v>
      </c>
      <c r="E104" s="20">
        <f>$B104*'Course Units'!D86</f>
        <v>0</v>
      </c>
      <c r="F104" s="20">
        <f>$B104*'Course Units'!F86</f>
        <v>0</v>
      </c>
      <c r="G104" s="20">
        <f>$B104*'Course Units'!G86</f>
        <v>0</v>
      </c>
      <c r="H104" s="20">
        <f>$B104*'Course Units'!H86</f>
        <v>0</v>
      </c>
      <c r="I104" s="20">
        <f>$B104*'Course Units'!I86</f>
        <v>0</v>
      </c>
      <c r="J104" s="20">
        <f>$B104*'Course Units'!J86</f>
        <v>0</v>
      </c>
      <c r="K104" s="20">
        <f>$B104*'Course Units'!K86</f>
        <v>0</v>
      </c>
      <c r="L104" s="20">
        <f>$B104*'Course Units'!L86</f>
        <v>0</v>
      </c>
      <c r="M104" s="20">
        <f>$B104*'Course Units'!M86</f>
        <v>0</v>
      </c>
      <c r="N104" t="b">
        <f>AND(elec483_selected,elec353,elec381)</f>
        <v>0</v>
      </c>
      <c r="O104" s="6">
        <f>'Course Units'!B86</f>
        <v>4.25</v>
      </c>
      <c r="P104" s="6">
        <f>'Course Units'!E86</f>
        <v>51</v>
      </c>
    </row>
    <row r="105" spans="1:16" x14ac:dyDescent="0.2">
      <c r="A105" s="58" t="str">
        <f>'Course Units'!A87</f>
        <v>ELEC 486 Fibre Optic Comm.</v>
      </c>
      <c r="B105" s="57">
        <v>0</v>
      </c>
      <c r="C105" s="20">
        <f>$B105*'Course Units'!B87</f>
        <v>0</v>
      </c>
      <c r="D105" s="20">
        <f>$B105*'Course Units'!C87</f>
        <v>0</v>
      </c>
      <c r="E105" s="20">
        <f>$B105*'Course Units'!D87</f>
        <v>0</v>
      </c>
      <c r="F105" s="20">
        <f>$B105*'Course Units'!F87</f>
        <v>0</v>
      </c>
      <c r="G105" s="20">
        <f>$B105*'Course Units'!G87</f>
        <v>0</v>
      </c>
      <c r="H105" s="20">
        <f>$B105*'Course Units'!H87</f>
        <v>0</v>
      </c>
      <c r="I105" s="20">
        <f>$B105*'Course Units'!I87</f>
        <v>0</v>
      </c>
      <c r="J105" s="20">
        <f>$B105*'Course Units'!J87</f>
        <v>0</v>
      </c>
      <c r="K105" s="20">
        <f>$B105*'Course Units'!K87</f>
        <v>0</v>
      </c>
      <c r="L105" s="20">
        <f>$B105*'Course Units'!L87</f>
        <v>0</v>
      </c>
      <c r="M105" s="20">
        <f>$B105*'Course Units'!M87</f>
        <v>0</v>
      </c>
      <c r="N105" t="b">
        <f>AND(elec486_selected,elec381)</f>
        <v>0</v>
      </c>
      <c r="O105" s="6">
        <f>'Course Units'!B87</f>
        <v>3.75</v>
      </c>
      <c r="P105" s="6">
        <f>'Course Units'!E87</f>
        <v>45</v>
      </c>
    </row>
    <row r="106" spans="1:16" x14ac:dyDescent="0.2">
      <c r="A106" s="58" t="str">
        <f>'Course Units'!A88</f>
        <v>ELEC 497 Research Project</v>
      </c>
      <c r="B106" s="57">
        <v>0</v>
      </c>
      <c r="C106" s="20">
        <f>$B106*'Course Units'!B88</f>
        <v>0</v>
      </c>
      <c r="D106" s="20">
        <f>$B106*'Course Units'!C88</f>
        <v>0</v>
      </c>
      <c r="E106" s="20">
        <f>$B106*'Course Units'!D88</f>
        <v>0</v>
      </c>
      <c r="F106" s="20">
        <f>$B106*'Course Units'!F88</f>
        <v>0</v>
      </c>
      <c r="G106" s="20">
        <f>$B106*'Course Units'!G88</f>
        <v>0</v>
      </c>
      <c r="H106" s="20">
        <f>$B106*'Course Units'!H88</f>
        <v>0</v>
      </c>
      <c r="I106" s="20">
        <f>$B106*'Course Units'!I88</f>
        <v>0</v>
      </c>
      <c r="J106" s="20">
        <f>$B106*'Course Units'!J88</f>
        <v>0</v>
      </c>
      <c r="K106" s="20">
        <f>$B106*'Course Units'!K88</f>
        <v>0</v>
      </c>
      <c r="L106" s="20">
        <f>$B106*'Course Units'!L88</f>
        <v>0</v>
      </c>
      <c r="M106" s="20">
        <f>$B106*'Course Units'!M88</f>
        <v>0</v>
      </c>
      <c r="N106" t="b">
        <v>0</v>
      </c>
      <c r="O106" s="6">
        <f>'Course Units'!B88</f>
        <v>3.5</v>
      </c>
      <c r="P106" s="6">
        <f>'Course Units'!E88</f>
        <v>42</v>
      </c>
    </row>
    <row r="107" spans="1:16" x14ac:dyDescent="0.2">
      <c r="A107" s="51"/>
      <c r="B107" s="51"/>
      <c r="C107" s="51"/>
      <c r="D107" s="51"/>
      <c r="E107" s="51"/>
      <c r="F107" s="51"/>
      <c r="G107" s="51"/>
      <c r="H107" s="51"/>
      <c r="I107" s="51"/>
      <c r="J107" s="51"/>
      <c r="K107" s="51"/>
      <c r="L107" s="51"/>
      <c r="M107" s="51"/>
      <c r="O107" s="12"/>
      <c r="P107" s="12"/>
    </row>
    <row r="108" spans="1:16" ht="12.75" customHeight="1" x14ac:dyDescent="0.2">
      <c r="A108" s="210" t="s">
        <v>75</v>
      </c>
      <c r="B108" s="211"/>
      <c r="C108" s="211"/>
      <c r="D108" s="211"/>
      <c r="E108" s="211"/>
      <c r="F108" s="211"/>
      <c r="G108" s="211"/>
      <c r="H108" s="211"/>
      <c r="I108" s="211"/>
      <c r="J108" s="211"/>
      <c r="K108" s="211"/>
      <c r="L108" s="211"/>
      <c r="M108" s="212"/>
    </row>
    <row r="109" spans="1:16" ht="12.75" customHeight="1" x14ac:dyDescent="0.2">
      <c r="A109" s="69" t="s">
        <v>118</v>
      </c>
      <c r="B109" s="68"/>
      <c r="C109" s="68"/>
      <c r="D109" s="68"/>
      <c r="E109" s="68"/>
      <c r="F109" s="68"/>
      <c r="G109" s="68"/>
      <c r="H109" s="68"/>
      <c r="I109" s="68"/>
      <c r="J109" s="68"/>
      <c r="K109" s="68"/>
      <c r="L109" s="68"/>
      <c r="M109" s="68"/>
    </row>
    <row r="110" spans="1:16" x14ac:dyDescent="0.2">
      <c r="A110" s="51"/>
      <c r="B110" s="52" t="s">
        <v>1</v>
      </c>
      <c r="C110" s="53" t="s">
        <v>2</v>
      </c>
      <c r="D110" s="53" t="s">
        <v>3</v>
      </c>
      <c r="E110" s="53" t="s">
        <v>4</v>
      </c>
      <c r="F110" s="53" t="s">
        <v>5</v>
      </c>
      <c r="G110" s="53" t="s">
        <v>107</v>
      </c>
      <c r="H110" s="53" t="s">
        <v>7</v>
      </c>
      <c r="I110" s="53" t="s">
        <v>108</v>
      </c>
      <c r="J110" s="53" t="s">
        <v>9</v>
      </c>
      <c r="K110" s="53" t="s">
        <v>10</v>
      </c>
      <c r="L110" s="53" t="s">
        <v>11</v>
      </c>
      <c r="M110" s="54" t="s">
        <v>12</v>
      </c>
      <c r="N110" t="s">
        <v>18</v>
      </c>
    </row>
    <row r="111" spans="1:16" x14ac:dyDescent="0.2">
      <c r="A111" s="58" t="str">
        <f>'Course Units'!A90</f>
        <v xml:space="preserve">APSC 303 Professional Internship, Winter </v>
      </c>
      <c r="B111" s="45">
        <v>0</v>
      </c>
      <c r="C111" s="20">
        <f>$B111*'Course Units'!B90</f>
        <v>0</v>
      </c>
      <c r="D111" s="20">
        <f>$B111*'Course Units'!C90</f>
        <v>0</v>
      </c>
      <c r="E111" s="20">
        <f>$B111*'Course Units'!D90</f>
        <v>0</v>
      </c>
      <c r="F111" s="20">
        <f>$B111*'Course Units'!F90</f>
        <v>0</v>
      </c>
      <c r="G111" s="20">
        <f>$B111*'Course Units'!G90</f>
        <v>0</v>
      </c>
      <c r="H111" s="20">
        <f>$B111*'Course Units'!H90</f>
        <v>0</v>
      </c>
      <c r="I111" s="20">
        <f>$B111*'Course Units'!I90</f>
        <v>0</v>
      </c>
      <c r="J111" s="20">
        <f>$B111*'Course Units'!J90</f>
        <v>0</v>
      </c>
      <c r="K111" s="20">
        <f>$B111*'Course Units'!K90</f>
        <v>0</v>
      </c>
      <c r="L111" s="20">
        <f>$B111*'Course Units'!L90</f>
        <v>0</v>
      </c>
      <c r="M111" s="20">
        <f>$B111*'Course Units'!M90</f>
        <v>0</v>
      </c>
    </row>
    <row r="112" spans="1:16" ht="12.75" customHeight="1" x14ac:dyDescent="0.2">
      <c r="A112" s="58" t="str">
        <f>'Course Units'!A91</f>
        <v>APSC 400 Tech., Eng'g &amp; Mgt (TEAM)</v>
      </c>
      <c r="B112" s="45">
        <v>0</v>
      </c>
      <c r="C112" s="20">
        <f>$B112*'Course Units'!B91</f>
        <v>0</v>
      </c>
      <c r="D112" s="20">
        <f>$B112*'Course Units'!C91</f>
        <v>0</v>
      </c>
      <c r="E112" s="20">
        <f>$B112*'Course Units'!D91</f>
        <v>0</v>
      </c>
      <c r="F112" s="20">
        <f>$B112*'Course Units'!F91</f>
        <v>0</v>
      </c>
      <c r="G112" s="20">
        <f>$B112*'Course Units'!G91</f>
        <v>0</v>
      </c>
      <c r="H112" s="20">
        <f>$B112*'Course Units'!H91</f>
        <v>0</v>
      </c>
      <c r="I112" s="20">
        <f>$B112*'Course Units'!I91</f>
        <v>0</v>
      </c>
      <c r="J112" s="20">
        <f>$B112*'Course Units'!J91</f>
        <v>0</v>
      </c>
      <c r="K112" s="20">
        <f>$B112*'Course Units'!K91</f>
        <v>0</v>
      </c>
      <c r="L112" s="20">
        <f>$B112*'Course Units'!L91</f>
        <v>0</v>
      </c>
      <c r="M112" s="20">
        <f>$B112*'Course Units'!M91</f>
        <v>0</v>
      </c>
      <c r="O112" s="6"/>
      <c r="P112" s="6"/>
    </row>
    <row r="113" spans="1:16" ht="12.75" customHeight="1" x14ac:dyDescent="0.2">
      <c r="A113" s="58" t="str">
        <f>'Course Units'!A92</f>
        <v>APSC 401 Interdisciplinary Projects</v>
      </c>
      <c r="B113" s="45">
        <v>0</v>
      </c>
      <c r="C113" s="20">
        <f>$B113*'Course Units'!B92</f>
        <v>0</v>
      </c>
      <c r="D113" s="20">
        <f>$B113*'Course Units'!C92</f>
        <v>0</v>
      </c>
      <c r="E113" s="20">
        <f>$B113*'Course Units'!D92</f>
        <v>0</v>
      </c>
      <c r="F113" s="20">
        <f>$B113*'Course Units'!F92</f>
        <v>0</v>
      </c>
      <c r="G113" s="20">
        <f>$B113*'Course Units'!G92</f>
        <v>0</v>
      </c>
      <c r="H113" s="20">
        <f>$B113*'Course Units'!H92</f>
        <v>0</v>
      </c>
      <c r="I113" s="20">
        <f>$B113*'Course Units'!I92</f>
        <v>0</v>
      </c>
      <c r="J113" s="20">
        <f>$B113*'Course Units'!J92</f>
        <v>0</v>
      </c>
      <c r="K113" s="20">
        <f>$B113*'Course Units'!K92</f>
        <v>0</v>
      </c>
      <c r="L113" s="20">
        <f>$B113*'Course Units'!L92</f>
        <v>0</v>
      </c>
      <c r="M113" s="20">
        <f>$B113*'Course Units'!M92</f>
        <v>0</v>
      </c>
      <c r="O113" s="6"/>
      <c r="P113" s="6"/>
    </row>
    <row r="114" spans="1:16" ht="12.75" customHeight="1" x14ac:dyDescent="0.2">
      <c r="A114" s="58" t="str">
        <f>'Course Units'!A93</f>
        <v>CHEE 340 Biomedical Engineering</v>
      </c>
      <c r="B114" s="45">
        <v>0</v>
      </c>
      <c r="C114" s="20">
        <f>$B114*'Course Units'!B93</f>
        <v>0</v>
      </c>
      <c r="D114" s="20">
        <f>$B114*'Course Units'!C93</f>
        <v>0</v>
      </c>
      <c r="E114" s="20">
        <f>$B114*'Course Units'!D93</f>
        <v>0</v>
      </c>
      <c r="F114" s="20">
        <f>$B114*'Course Units'!F93</f>
        <v>0</v>
      </c>
      <c r="G114" s="20">
        <f>$B114*'Course Units'!G93</f>
        <v>0</v>
      </c>
      <c r="H114" s="20">
        <f>$B114*'Course Units'!H93</f>
        <v>0</v>
      </c>
      <c r="I114" s="20">
        <f>$B114*'Course Units'!I93</f>
        <v>0</v>
      </c>
      <c r="J114" s="20">
        <f>$B114*'Course Units'!J93</f>
        <v>0</v>
      </c>
      <c r="K114" s="20">
        <f>$B114*'Course Units'!K93</f>
        <v>0</v>
      </c>
      <c r="L114" s="20">
        <f>$B114*'Course Units'!L93</f>
        <v>0</v>
      </c>
      <c r="M114" s="20">
        <f>$B114*'Course Units'!M93</f>
        <v>0</v>
      </c>
      <c r="N114" t="b">
        <v>0</v>
      </c>
      <c r="O114" s="6">
        <f>'Course Units'!B93</f>
        <v>3.5</v>
      </c>
      <c r="P114" s="6">
        <f>'Course Units'!E93</f>
        <v>42</v>
      </c>
    </row>
    <row r="115" spans="1:16" x14ac:dyDescent="0.2">
      <c r="A115" s="58" t="str">
        <f>'Course Units'!A94</f>
        <v>CMPE 3XX 3rd year Computing Science</v>
      </c>
      <c r="B115" s="45">
        <v>0</v>
      </c>
      <c r="C115" s="20">
        <f>$B115*'Course Units'!B94</f>
        <v>0</v>
      </c>
      <c r="D115" s="20">
        <f>$B115*'Course Units'!C94</f>
        <v>0</v>
      </c>
      <c r="E115" s="20">
        <f>$B115*'Course Units'!D94</f>
        <v>0</v>
      </c>
      <c r="F115" s="20">
        <f>$B115*'Course Units'!F94</f>
        <v>0</v>
      </c>
      <c r="G115" s="20">
        <f>$B115*'Course Units'!G94</f>
        <v>0</v>
      </c>
      <c r="H115" s="20">
        <f>$B115*'Course Units'!H94</f>
        <v>0</v>
      </c>
      <c r="I115" s="20">
        <f>$B115*'Course Units'!I94</f>
        <v>0</v>
      </c>
      <c r="J115" s="20">
        <f>$B115*'Course Units'!J94</f>
        <v>0</v>
      </c>
      <c r="K115" s="20">
        <f>$B115*'Course Units'!K94</f>
        <v>0</v>
      </c>
      <c r="L115" s="20">
        <f>$B115*'Course Units'!L94</f>
        <v>0</v>
      </c>
      <c r="M115" s="20">
        <f>$B115*'Course Units'!M94</f>
        <v>0</v>
      </c>
      <c r="N115" t="b">
        <v>0</v>
      </c>
      <c r="O115" s="6">
        <f>'Course Units'!B94</f>
        <v>3</v>
      </c>
      <c r="P115" s="6">
        <f>'Course Units'!E94</f>
        <v>36</v>
      </c>
    </row>
    <row r="116" spans="1:16" x14ac:dyDescent="0.2">
      <c r="A116" s="58" t="str">
        <f>'Course Units'!A95</f>
        <v>CMPE 4XX 4th year Computing Science</v>
      </c>
      <c r="B116" s="45">
        <v>0</v>
      </c>
      <c r="C116" s="20">
        <f>$B116*'Course Units'!B95</f>
        <v>0</v>
      </c>
      <c r="D116" s="20">
        <f>$B116*'Course Units'!C95</f>
        <v>0</v>
      </c>
      <c r="E116" s="20">
        <f>$B116*'Course Units'!D95</f>
        <v>0</v>
      </c>
      <c r="F116" s="20">
        <f>$B116*'Course Units'!F95</f>
        <v>0</v>
      </c>
      <c r="G116" s="20">
        <f>$B116*'Course Units'!G95</f>
        <v>0</v>
      </c>
      <c r="H116" s="20">
        <f>$B116*'Course Units'!H95</f>
        <v>0</v>
      </c>
      <c r="I116" s="20">
        <f>$B116*'Course Units'!I95</f>
        <v>0</v>
      </c>
      <c r="J116" s="20">
        <f>$B116*'Course Units'!J95</f>
        <v>0</v>
      </c>
      <c r="K116" s="20">
        <f>$B116*'Course Units'!K95</f>
        <v>0</v>
      </c>
      <c r="L116" s="20">
        <f>$B116*'Course Units'!L95</f>
        <v>0</v>
      </c>
      <c r="M116" s="20">
        <f>$B116*'Course Units'!M95</f>
        <v>0</v>
      </c>
      <c r="N116" t="b">
        <v>0</v>
      </c>
      <c r="O116" s="6">
        <f>'Course Units'!B95</f>
        <v>3</v>
      </c>
      <c r="P116" s="6">
        <f>'Course Units'!E95</f>
        <v>36</v>
      </c>
    </row>
    <row r="117" spans="1:16" x14ac:dyDescent="0.2">
      <c r="A117" s="58" t="str">
        <f>'Course Units'!A96</f>
        <v>ENPH 460 Laser Optics</v>
      </c>
      <c r="B117" s="45">
        <v>0</v>
      </c>
      <c r="C117" s="20">
        <f>$B117*'Course Units'!B96</f>
        <v>0</v>
      </c>
      <c r="D117" s="20">
        <f>$B117*'Course Units'!C96</f>
        <v>0</v>
      </c>
      <c r="E117" s="20">
        <f>$B117*'Course Units'!D96</f>
        <v>0</v>
      </c>
      <c r="F117" s="20">
        <f>$B117*'Course Units'!F96</f>
        <v>0</v>
      </c>
      <c r="G117" s="20">
        <f>$B117*'Course Units'!G96</f>
        <v>0</v>
      </c>
      <c r="H117" s="20">
        <f>$B117*'Course Units'!H96</f>
        <v>0</v>
      </c>
      <c r="I117" s="20">
        <f>$B117*'Course Units'!I96</f>
        <v>0</v>
      </c>
      <c r="J117" s="20">
        <f>$B117*'Course Units'!J96</f>
        <v>0</v>
      </c>
      <c r="K117" s="20">
        <f>$B117*'Course Units'!K96</f>
        <v>0</v>
      </c>
      <c r="L117" s="20">
        <f>$B117*'Course Units'!L96</f>
        <v>0</v>
      </c>
      <c r="M117" s="20">
        <f>$B117*'Course Units'!M96</f>
        <v>0</v>
      </c>
      <c r="N117" t="b">
        <v>0</v>
      </c>
      <c r="O117" s="6">
        <f>'Course Units'!B96</f>
        <v>3.5</v>
      </c>
      <c r="P117" s="6">
        <f>'Course Units'!E96</f>
        <v>42</v>
      </c>
    </row>
    <row r="118" spans="1:16" x14ac:dyDescent="0.2">
      <c r="A118" s="58" t="str">
        <f>'Course Units'!A97</f>
        <v>MTHE 337 Intro. Operations Research</v>
      </c>
      <c r="B118" s="45">
        <v>0</v>
      </c>
      <c r="C118" s="20">
        <f>$B118*'Course Units'!B97</f>
        <v>0</v>
      </c>
      <c r="D118" s="20">
        <f>$B118*'Course Units'!C97</f>
        <v>0</v>
      </c>
      <c r="E118" s="20">
        <f>$B118*'Course Units'!D97</f>
        <v>0</v>
      </c>
      <c r="F118" s="20">
        <f>$B118*'Course Units'!F97</f>
        <v>0</v>
      </c>
      <c r="G118" s="20">
        <f>$B118*'Course Units'!G97</f>
        <v>0</v>
      </c>
      <c r="H118" s="20">
        <f>$B118*'Course Units'!H97</f>
        <v>0</v>
      </c>
      <c r="I118" s="20">
        <f>$B118*'Course Units'!I97</f>
        <v>0</v>
      </c>
      <c r="J118" s="20">
        <f>$B118*'Course Units'!J97</f>
        <v>0</v>
      </c>
      <c r="K118" s="20">
        <f>$B118*'Course Units'!K97</f>
        <v>0</v>
      </c>
      <c r="L118" s="20">
        <f>$B118*'Course Units'!L97</f>
        <v>0</v>
      </c>
      <c r="M118" s="20">
        <f>$B118*'Course Units'!M97</f>
        <v>0</v>
      </c>
      <c r="N118" t="b">
        <v>0</v>
      </c>
      <c r="O118" s="6">
        <f>'Course Units'!B97</f>
        <v>3</v>
      </c>
      <c r="P118" s="6">
        <f>'Course Units'!E97</f>
        <v>36</v>
      </c>
    </row>
    <row r="119" spans="1:16" x14ac:dyDescent="0.2">
      <c r="A119" s="58" t="str">
        <f>'Course Units'!A98</f>
        <v>MTHE 367 Engineering Data Analysis</v>
      </c>
      <c r="B119" s="45">
        <v>0</v>
      </c>
      <c r="C119" s="20">
        <f>$B119*'Course Units'!B98</f>
        <v>0</v>
      </c>
      <c r="D119" s="20">
        <f>$B119*'Course Units'!C98</f>
        <v>0</v>
      </c>
      <c r="E119" s="20">
        <f>$B119*'Course Units'!D98</f>
        <v>0</v>
      </c>
      <c r="F119" s="20">
        <f>$B119*'Course Units'!F98</f>
        <v>0</v>
      </c>
      <c r="G119" s="20">
        <f>$B119*'Course Units'!G98</f>
        <v>0</v>
      </c>
      <c r="H119" s="20">
        <f>$B119*'Course Units'!H98</f>
        <v>0</v>
      </c>
      <c r="I119" s="20">
        <f>$B119*'Course Units'!I98</f>
        <v>0</v>
      </c>
      <c r="J119" s="20">
        <f>$B119*'Course Units'!J98</f>
        <v>0</v>
      </c>
      <c r="K119" s="20">
        <f>$B119*'Course Units'!K98</f>
        <v>0</v>
      </c>
      <c r="L119" s="20">
        <f>$B119*'Course Units'!L98</f>
        <v>0</v>
      </c>
      <c r="M119" s="20">
        <f>$B119*'Course Units'!M98</f>
        <v>0</v>
      </c>
      <c r="N119" t="b">
        <v>0</v>
      </c>
      <c r="O119" s="6">
        <f>'Course Units'!B98</f>
        <v>3.5</v>
      </c>
      <c r="P119" s="6">
        <f>'Course Units'!E98</f>
        <v>42</v>
      </c>
    </row>
    <row r="120" spans="1:16" x14ac:dyDescent="0.2">
      <c r="A120" s="58" t="str">
        <f>'Course Units'!A99</f>
        <v>MTHE 430 Modern Control Theory</v>
      </c>
      <c r="B120" s="45">
        <v>0</v>
      </c>
      <c r="C120" s="20">
        <f>$B120*'Course Units'!B99</f>
        <v>0</v>
      </c>
      <c r="D120" s="20">
        <f>$B120*'Course Units'!C99</f>
        <v>0</v>
      </c>
      <c r="E120" s="20">
        <f>$B120*'Course Units'!D99</f>
        <v>0</v>
      </c>
      <c r="F120" s="20">
        <f>$B120*'Course Units'!F99</f>
        <v>0</v>
      </c>
      <c r="G120" s="20">
        <f>$B120*'Course Units'!G99</f>
        <v>0</v>
      </c>
      <c r="H120" s="20">
        <f>$B120*'Course Units'!H99</f>
        <v>0</v>
      </c>
      <c r="I120" s="20">
        <f>$B120*'Course Units'!I99</f>
        <v>0</v>
      </c>
      <c r="J120" s="20">
        <f>$B120*'Course Units'!J99</f>
        <v>0</v>
      </c>
      <c r="K120" s="20">
        <f>$B120*'Course Units'!K99</f>
        <v>0</v>
      </c>
      <c r="L120" s="20">
        <f>$B120*'Course Units'!L99</f>
        <v>0</v>
      </c>
      <c r="M120" s="20">
        <f>$B120*'Course Units'!M99</f>
        <v>0</v>
      </c>
      <c r="N120" t="b">
        <v>0</v>
      </c>
      <c r="O120" s="6">
        <f>'Course Units'!B99</f>
        <v>4</v>
      </c>
      <c r="P120" s="6">
        <f>'Course Units'!E99</f>
        <v>48</v>
      </c>
    </row>
    <row r="121" spans="1:16" x14ac:dyDescent="0.2">
      <c r="A121" s="58" t="str">
        <f>'Course Units'!A100</f>
        <v>MTHE 455 Stoch. Proc. &amp; Apps.</v>
      </c>
      <c r="B121" s="45">
        <v>0</v>
      </c>
      <c r="C121" s="20">
        <f>$B121*'Course Units'!B100</f>
        <v>0</v>
      </c>
      <c r="D121" s="20">
        <f>$B121*'Course Units'!C100</f>
        <v>0</v>
      </c>
      <c r="E121" s="20">
        <f>$B121*'Course Units'!D100</f>
        <v>0</v>
      </c>
      <c r="F121" s="20">
        <f>$B121*'Course Units'!F100</f>
        <v>0</v>
      </c>
      <c r="G121" s="20">
        <f>$B121*'Course Units'!G100</f>
        <v>0</v>
      </c>
      <c r="H121" s="20">
        <f>$B121*'Course Units'!H100</f>
        <v>0</v>
      </c>
      <c r="I121" s="20">
        <f>$B121*'Course Units'!I100</f>
        <v>0</v>
      </c>
      <c r="J121" s="20">
        <f>$B121*'Course Units'!J100</f>
        <v>0</v>
      </c>
      <c r="K121" s="20">
        <f>$B121*'Course Units'!K100</f>
        <v>0</v>
      </c>
      <c r="L121" s="20">
        <f>$B121*'Course Units'!L100</f>
        <v>0</v>
      </c>
      <c r="M121" s="20">
        <f>$B121*'Course Units'!M100</f>
        <v>0</v>
      </c>
      <c r="N121" t="b">
        <v>0</v>
      </c>
      <c r="O121" s="6">
        <f>'Course Units'!B100</f>
        <v>3.5</v>
      </c>
      <c r="P121" s="6">
        <f>'Course Units'!E100</f>
        <v>42</v>
      </c>
    </row>
    <row r="122" spans="1:16" x14ac:dyDescent="0.2">
      <c r="A122" s="58" t="str">
        <f>'Course Units'!A101</f>
        <v>MTHE 472  Control of Stochastic Proc.</v>
      </c>
      <c r="B122" s="50">
        <v>0</v>
      </c>
      <c r="C122" s="20">
        <f>$B122*'Course Units'!B101</f>
        <v>0</v>
      </c>
      <c r="D122" s="20">
        <f>$B122*'Course Units'!C101</f>
        <v>0</v>
      </c>
      <c r="E122" s="20">
        <f>$B122*'Course Units'!D101</f>
        <v>0</v>
      </c>
      <c r="F122" s="20">
        <f>$B122*'Course Units'!F101</f>
        <v>0</v>
      </c>
      <c r="G122" s="20">
        <f>$B122*'Course Units'!G101</f>
        <v>0</v>
      </c>
      <c r="H122" s="20">
        <f>$B122*'Course Units'!H101</f>
        <v>0</v>
      </c>
      <c r="I122" s="20">
        <f>$B122*'Course Units'!I101</f>
        <v>0</v>
      </c>
      <c r="J122" s="20">
        <f>$B122*'Course Units'!J101</f>
        <v>0</v>
      </c>
      <c r="K122" s="20">
        <f>$B122*'Course Units'!K101</f>
        <v>0</v>
      </c>
      <c r="L122" s="20">
        <f>$B122*'Course Units'!L101</f>
        <v>0</v>
      </c>
      <c r="M122" s="20">
        <f>$B122*'Course Units'!M101</f>
        <v>0</v>
      </c>
      <c r="N122" t="b">
        <v>0</v>
      </c>
      <c r="O122" s="6">
        <f>'Course Units'!B101</f>
        <v>3</v>
      </c>
      <c r="P122" s="6">
        <f>'Course Units'!E101</f>
        <v>36</v>
      </c>
    </row>
    <row r="123" spans="1:16" x14ac:dyDescent="0.2">
      <c r="A123" s="58" t="str">
        <f>'Course Units'!A102</f>
        <v>MTHE 474 Information Theory</v>
      </c>
      <c r="B123" s="45">
        <v>0</v>
      </c>
      <c r="C123" s="20">
        <f>$B123*'Course Units'!B102</f>
        <v>0</v>
      </c>
      <c r="D123" s="20">
        <f>$B123*'Course Units'!C102</f>
        <v>0</v>
      </c>
      <c r="E123" s="20">
        <f>$B123*'Course Units'!D102</f>
        <v>0</v>
      </c>
      <c r="F123" s="20">
        <f>$B123*'Course Units'!F102</f>
        <v>0</v>
      </c>
      <c r="G123" s="20">
        <f>$B123*'Course Units'!G102</f>
        <v>0</v>
      </c>
      <c r="H123" s="20">
        <f>$B123*'Course Units'!H102</f>
        <v>0</v>
      </c>
      <c r="I123" s="20">
        <f>$B123*'Course Units'!I102</f>
        <v>0</v>
      </c>
      <c r="J123" s="20">
        <f>$B123*'Course Units'!J102</f>
        <v>0</v>
      </c>
      <c r="K123" s="20">
        <f>$B123*'Course Units'!K102</f>
        <v>0</v>
      </c>
      <c r="L123" s="20">
        <f>$B123*'Course Units'!L102</f>
        <v>0</v>
      </c>
      <c r="M123" s="20">
        <f>$B123*'Course Units'!M102</f>
        <v>0</v>
      </c>
      <c r="N123" t="b">
        <v>0</v>
      </c>
      <c r="O123" s="6">
        <f>'Course Units'!B102</f>
        <v>3</v>
      </c>
      <c r="P123" s="6">
        <f>'Course Units'!E102</f>
        <v>36</v>
      </c>
    </row>
    <row r="124" spans="1:16" x14ac:dyDescent="0.2">
      <c r="A124" s="58" t="str">
        <f>'Course Units'!A103</f>
        <v>MTHE 477 Source Coding and Quant.</v>
      </c>
      <c r="B124" s="45">
        <v>0</v>
      </c>
      <c r="C124" s="20">
        <f>$B124*'Course Units'!B103</f>
        <v>0</v>
      </c>
      <c r="D124" s="20">
        <f>$B124*'Course Units'!C103</f>
        <v>0</v>
      </c>
      <c r="E124" s="20">
        <f>$B124*'Course Units'!D103</f>
        <v>0</v>
      </c>
      <c r="F124" s="20">
        <f>$B124*'Course Units'!F103</f>
        <v>0</v>
      </c>
      <c r="G124" s="20">
        <f>$B124*'Course Units'!G103</f>
        <v>0</v>
      </c>
      <c r="H124" s="20">
        <f>$B124*'Course Units'!H103</f>
        <v>0</v>
      </c>
      <c r="I124" s="20">
        <f>$B124*'Course Units'!I103</f>
        <v>0</v>
      </c>
      <c r="J124" s="20">
        <f>$B124*'Course Units'!J103</f>
        <v>0</v>
      </c>
      <c r="K124" s="20">
        <f>$B124*'Course Units'!K103</f>
        <v>0</v>
      </c>
      <c r="L124" s="20">
        <f>$B124*'Course Units'!L103</f>
        <v>0</v>
      </c>
      <c r="M124" s="20">
        <f>$B124*'Course Units'!M103</f>
        <v>0</v>
      </c>
      <c r="N124" t="b">
        <v>0</v>
      </c>
      <c r="O124" s="6">
        <f>'Course Units'!B103</f>
        <v>3</v>
      </c>
      <c r="P124" s="6">
        <f>'Course Units'!E103</f>
        <v>36</v>
      </c>
    </row>
    <row r="125" spans="1:16" x14ac:dyDescent="0.2">
      <c r="A125" s="58" t="str">
        <f>'Course Units'!A104</f>
        <v>MTHE 478 Topics in Comm. Theory</v>
      </c>
      <c r="B125" s="45">
        <v>0</v>
      </c>
      <c r="C125" s="20">
        <f>$B125*'Course Units'!B104</f>
        <v>0</v>
      </c>
      <c r="D125" s="20">
        <f>$B125*'Course Units'!C104</f>
        <v>0</v>
      </c>
      <c r="E125" s="20">
        <f>$B125*'Course Units'!D104</f>
        <v>0</v>
      </c>
      <c r="F125" s="20">
        <f>$B125*'Course Units'!F104</f>
        <v>0</v>
      </c>
      <c r="G125" s="20">
        <f>$B125*'Course Units'!G104</f>
        <v>0</v>
      </c>
      <c r="H125" s="20">
        <f>$B125*'Course Units'!H104</f>
        <v>0</v>
      </c>
      <c r="I125" s="20">
        <f>$B125*'Course Units'!I104</f>
        <v>0</v>
      </c>
      <c r="J125" s="20">
        <f>$B125*'Course Units'!J104</f>
        <v>0</v>
      </c>
      <c r="K125" s="20">
        <f>$B125*'Course Units'!K104</f>
        <v>0</v>
      </c>
      <c r="L125" s="20">
        <f>$B125*'Course Units'!L104</f>
        <v>0</v>
      </c>
      <c r="M125" s="20">
        <f>$B125*'Course Units'!M104</f>
        <v>0</v>
      </c>
      <c r="N125" t="b">
        <v>0</v>
      </c>
      <c r="O125" s="6">
        <f>'Course Units'!B104</f>
        <v>3</v>
      </c>
      <c r="P125" s="6">
        <f>'Course Units'!E104</f>
        <v>36</v>
      </c>
    </row>
    <row r="126" spans="1:16" x14ac:dyDescent="0.2">
      <c r="A126" s="58" t="str">
        <f>'Course Units'!A105</f>
        <v>MECH 228 Kinematics &amp; Dynamics</v>
      </c>
      <c r="B126" s="45">
        <v>0</v>
      </c>
      <c r="C126" s="20">
        <f>$B126*'Course Units'!B105</f>
        <v>0</v>
      </c>
      <c r="D126" s="20">
        <f>$B126*'Course Units'!C105</f>
        <v>0</v>
      </c>
      <c r="E126" s="20">
        <f>$B126*'Course Units'!D105</f>
        <v>0</v>
      </c>
      <c r="F126" s="20">
        <f>$B126*'Course Units'!F105</f>
        <v>0</v>
      </c>
      <c r="G126" s="20">
        <f>$B126*'Course Units'!G105</f>
        <v>0</v>
      </c>
      <c r="H126" s="20">
        <f>$B126*'Course Units'!H105</f>
        <v>0</v>
      </c>
      <c r="I126" s="20">
        <f>$B126*'Course Units'!I105</f>
        <v>0</v>
      </c>
      <c r="J126" s="20">
        <f>$B126*'Course Units'!J105</f>
        <v>0</v>
      </c>
      <c r="K126" s="20">
        <f>$B126*'Course Units'!K105</f>
        <v>0</v>
      </c>
      <c r="L126" s="20">
        <f>$B126*'Course Units'!L105</f>
        <v>0</v>
      </c>
      <c r="M126" s="20">
        <f>$B126*'Course Units'!M105</f>
        <v>0</v>
      </c>
      <c r="O126" s="6"/>
      <c r="P126" s="6"/>
    </row>
    <row r="127" spans="1:16" x14ac:dyDescent="0.2">
      <c r="A127" s="58" t="str">
        <f>'Course Units'!A106</f>
        <v>MECH 328 Dynamics &amp; Vibration</v>
      </c>
      <c r="B127" s="45">
        <v>0</v>
      </c>
      <c r="C127" s="20">
        <f>$B127*'Course Units'!B106</f>
        <v>0</v>
      </c>
      <c r="D127" s="20">
        <f>$B127*'Course Units'!C106</f>
        <v>0</v>
      </c>
      <c r="E127" s="20">
        <f>$B127*'Course Units'!D106</f>
        <v>0</v>
      </c>
      <c r="F127" s="20">
        <f>$B127*'Course Units'!F106</f>
        <v>0</v>
      </c>
      <c r="G127" s="20">
        <f>$B127*'Course Units'!G106</f>
        <v>0</v>
      </c>
      <c r="H127" s="20">
        <f>$B127*'Course Units'!H106</f>
        <v>0</v>
      </c>
      <c r="I127" s="20">
        <f>$B127*'Course Units'!I106</f>
        <v>0</v>
      </c>
      <c r="J127" s="20">
        <f>$B127*'Course Units'!J106</f>
        <v>0</v>
      </c>
      <c r="K127" s="20">
        <f>$B127*'Course Units'!K106</f>
        <v>0</v>
      </c>
      <c r="L127" s="20">
        <f>$B127*'Course Units'!L106</f>
        <v>0</v>
      </c>
      <c r="M127" s="20">
        <f>$B127*'Course Units'!M106</f>
        <v>0</v>
      </c>
      <c r="O127" s="6"/>
      <c r="P127" s="6"/>
    </row>
    <row r="128" spans="1:16" x14ac:dyDescent="0.2">
      <c r="A128" s="58" t="str">
        <f>'Course Units'!A107</f>
        <v>MECH 393 Biomechanical Prod. Dev.</v>
      </c>
      <c r="B128" s="45">
        <v>0</v>
      </c>
      <c r="C128" s="20">
        <f>$B128*'Course Units'!B107</f>
        <v>0</v>
      </c>
      <c r="D128" s="20">
        <f>$B128*'Course Units'!C107</f>
        <v>0</v>
      </c>
      <c r="E128" s="20">
        <f>$B128*'Course Units'!D107</f>
        <v>0</v>
      </c>
      <c r="F128" s="20">
        <f>$B128*'Course Units'!F107</f>
        <v>0</v>
      </c>
      <c r="G128" s="20">
        <f>$B128*'Course Units'!G107</f>
        <v>0</v>
      </c>
      <c r="H128" s="20">
        <f>$B128*'Course Units'!H107</f>
        <v>0</v>
      </c>
      <c r="I128" s="20">
        <f>$B128*'Course Units'!I107</f>
        <v>0</v>
      </c>
      <c r="J128" s="20">
        <f>$B128*'Course Units'!J107</f>
        <v>0</v>
      </c>
      <c r="K128" s="20">
        <f>$B128*'Course Units'!K107</f>
        <v>0</v>
      </c>
      <c r="L128" s="20">
        <f>$B128*'Course Units'!L107</f>
        <v>0</v>
      </c>
      <c r="M128" s="20">
        <f>$B128*'Course Units'!M107</f>
        <v>0</v>
      </c>
      <c r="N128" t="b">
        <v>0</v>
      </c>
      <c r="O128" s="6">
        <f>'Course Units'!B107</f>
        <v>3.5</v>
      </c>
      <c r="P128" s="6">
        <f>'Course Units'!E107</f>
        <v>42</v>
      </c>
    </row>
    <row r="129" spans="1:16" x14ac:dyDescent="0.2">
      <c r="A129" s="58" t="str">
        <f>'Course Units'!A108</f>
        <v>MECH 423 Intro. to Microsystems</v>
      </c>
      <c r="B129" s="45">
        <v>0</v>
      </c>
      <c r="C129" s="20">
        <f>$B129*'Course Units'!B108</f>
        <v>0</v>
      </c>
      <c r="D129" s="20">
        <f>$B129*'Course Units'!C108</f>
        <v>0</v>
      </c>
      <c r="E129" s="20">
        <f>$B129*'Course Units'!D108</f>
        <v>0</v>
      </c>
      <c r="F129" s="20">
        <f>$B129*'Course Units'!F108</f>
        <v>0</v>
      </c>
      <c r="G129" s="20">
        <f>$B129*'Course Units'!G108</f>
        <v>0</v>
      </c>
      <c r="H129" s="20">
        <f>$B129*'Course Units'!H108</f>
        <v>0</v>
      </c>
      <c r="I129" s="20">
        <f>$B129*'Course Units'!I108</f>
        <v>0</v>
      </c>
      <c r="J129" s="20">
        <f>$B129*'Course Units'!J108</f>
        <v>0</v>
      </c>
      <c r="K129" s="20">
        <f>$B129*'Course Units'!K108</f>
        <v>0</v>
      </c>
      <c r="L129" s="20">
        <f>$B129*'Course Units'!L108</f>
        <v>0</v>
      </c>
      <c r="M129" s="20">
        <f>$B129*'Course Units'!M108</f>
        <v>0</v>
      </c>
      <c r="N129" t="b">
        <v>0</v>
      </c>
      <c r="O129" s="6">
        <f>'Course Units'!B108</f>
        <v>3.5</v>
      </c>
      <c r="P129" s="6">
        <f>'Course Units'!E108</f>
        <v>42</v>
      </c>
    </row>
    <row r="130" spans="1:16" x14ac:dyDescent="0.2">
      <c r="A130" s="58" t="str">
        <f>'Course Units'!A109</f>
        <v>MECH 455 Computer Integrated Manuf.</v>
      </c>
      <c r="B130" s="45">
        <v>0</v>
      </c>
      <c r="C130" s="20">
        <f>$B130*'Course Units'!B109</f>
        <v>0</v>
      </c>
      <c r="D130" s="20">
        <f>$B130*'Course Units'!C109</f>
        <v>0</v>
      </c>
      <c r="E130" s="20">
        <f>$B130*'Course Units'!D109</f>
        <v>0</v>
      </c>
      <c r="F130" s="20">
        <f>$B130*'Course Units'!F109</f>
        <v>0</v>
      </c>
      <c r="G130" s="20">
        <f>$B130*'Course Units'!G109</f>
        <v>0</v>
      </c>
      <c r="H130" s="20">
        <f>$B130*'Course Units'!H109</f>
        <v>0</v>
      </c>
      <c r="I130" s="20">
        <f>$B130*'Course Units'!I109</f>
        <v>0</v>
      </c>
      <c r="J130" s="20">
        <f>$B130*'Course Units'!J109</f>
        <v>0</v>
      </c>
      <c r="K130" s="20">
        <f>$B130*'Course Units'!K109</f>
        <v>0</v>
      </c>
      <c r="L130" s="20">
        <f>$B130*'Course Units'!L109</f>
        <v>0</v>
      </c>
      <c r="M130" s="20">
        <f>$B130*'Course Units'!M109</f>
        <v>0</v>
      </c>
      <c r="N130" t="b">
        <v>0</v>
      </c>
      <c r="O130" s="6">
        <f>'Course Units'!B109</f>
        <v>3.5</v>
      </c>
      <c r="P130" s="6">
        <f>'Course Units'!E109</f>
        <v>42</v>
      </c>
    </row>
    <row r="131" spans="1:16" x14ac:dyDescent="0.2">
      <c r="A131" s="58" t="str">
        <f>'Course Units'!A110</f>
        <v>MECH 465 Computer Aided-Design</v>
      </c>
      <c r="B131" s="45">
        <v>0</v>
      </c>
      <c r="C131" s="20">
        <f>$B131*'Course Units'!B110</f>
        <v>0</v>
      </c>
      <c r="D131" s="20">
        <f>$B131*'Course Units'!C110</f>
        <v>0</v>
      </c>
      <c r="E131" s="20">
        <f>$B131*'Course Units'!D110</f>
        <v>0</v>
      </c>
      <c r="F131" s="20">
        <f>$B131*'Course Units'!F110</f>
        <v>0</v>
      </c>
      <c r="G131" s="20">
        <f>$B131*'Course Units'!G110</f>
        <v>0</v>
      </c>
      <c r="H131" s="20">
        <f>$B131*'Course Units'!H110</f>
        <v>0</v>
      </c>
      <c r="I131" s="20">
        <f>$B131*'Course Units'!I110</f>
        <v>0</v>
      </c>
      <c r="J131" s="20">
        <f>$B131*'Course Units'!J110</f>
        <v>0</v>
      </c>
      <c r="K131" s="20">
        <f>$B131*'Course Units'!K110</f>
        <v>0</v>
      </c>
      <c r="L131" s="20">
        <f>$B131*'Course Units'!L110</f>
        <v>0</v>
      </c>
      <c r="M131" s="20">
        <f>$B131*'Course Units'!M110</f>
        <v>0</v>
      </c>
      <c r="O131" s="166"/>
      <c r="P131" s="166"/>
    </row>
    <row r="132" spans="1:16" x14ac:dyDescent="0.2">
      <c r="A132" s="58" t="str">
        <f>'Course Units'!A111</f>
        <v>MECH 478 Biomaterials</v>
      </c>
      <c r="B132" s="45">
        <v>0</v>
      </c>
      <c r="C132" s="20">
        <f>$B132*'Course Units'!B111</f>
        <v>0</v>
      </c>
      <c r="D132" s="20">
        <f>$B132*'Course Units'!C111</f>
        <v>0</v>
      </c>
      <c r="E132" s="20">
        <f>$B132*'Course Units'!D111</f>
        <v>0</v>
      </c>
      <c r="F132" s="20">
        <f>$B132*'Course Units'!F111</f>
        <v>0</v>
      </c>
      <c r="G132" s="20">
        <f>$B132*'Course Units'!G111</f>
        <v>0</v>
      </c>
      <c r="H132" s="20">
        <f>$B132*'Course Units'!H111</f>
        <v>0</v>
      </c>
      <c r="I132" s="20">
        <f>$B132*'Course Units'!I111</f>
        <v>0</v>
      </c>
      <c r="J132" s="20">
        <f>$B132*'Course Units'!J111</f>
        <v>0</v>
      </c>
      <c r="K132" s="20">
        <f>$B132*'Course Units'!K111</f>
        <v>0</v>
      </c>
      <c r="L132" s="20">
        <f>$B132*'Course Units'!L111</f>
        <v>0</v>
      </c>
      <c r="M132" s="20">
        <f>$B132*'Course Units'!M111</f>
        <v>0</v>
      </c>
      <c r="N132" t="b">
        <v>0</v>
      </c>
      <c r="O132" s="6">
        <f>'Course Units'!B111</f>
        <v>3.5</v>
      </c>
      <c r="P132" s="6">
        <f>'Course Units'!E111</f>
        <v>42</v>
      </c>
    </row>
    <row r="133" spans="1:16" x14ac:dyDescent="0.2">
      <c r="A133" s="58" t="str">
        <f>'Course Units'!A112</f>
        <v>MECH 494 Kinematics Human Motion</v>
      </c>
      <c r="B133" s="45">
        <v>0</v>
      </c>
      <c r="C133" s="20">
        <f>$B133*'Course Units'!B112</f>
        <v>0</v>
      </c>
      <c r="D133" s="20">
        <f>$B133*'Course Units'!C112</f>
        <v>0</v>
      </c>
      <c r="E133" s="20">
        <f>$B133*'Course Units'!D112</f>
        <v>0</v>
      </c>
      <c r="F133" s="20">
        <f>$B133*'Course Units'!F112</f>
        <v>0</v>
      </c>
      <c r="G133" s="20">
        <f>$B133*'Course Units'!G112</f>
        <v>0</v>
      </c>
      <c r="H133" s="20">
        <f>$B133*'Course Units'!H112</f>
        <v>0</v>
      </c>
      <c r="I133" s="20">
        <f>$B133*'Course Units'!I112</f>
        <v>0</v>
      </c>
      <c r="J133" s="20">
        <f>$B133*'Course Units'!J112</f>
        <v>0</v>
      </c>
      <c r="K133" s="20">
        <f>$B133*'Course Units'!K112</f>
        <v>0</v>
      </c>
      <c r="L133" s="20">
        <f>$B133*'Course Units'!L112</f>
        <v>0</v>
      </c>
      <c r="M133" s="20">
        <f>$B133*'Course Units'!M112</f>
        <v>0</v>
      </c>
      <c r="O133" s="166"/>
      <c r="P133" s="166"/>
    </row>
    <row r="134" spans="1:16" x14ac:dyDescent="0.2">
      <c r="A134" s="58" t="str">
        <f>'Course Units'!A113</f>
        <v>MREN 318 Sensors abd Electric Actuators</v>
      </c>
      <c r="B134" s="45">
        <v>0</v>
      </c>
      <c r="C134" s="20">
        <f>$B134*'Course Units'!B113</f>
        <v>0</v>
      </c>
      <c r="D134" s="20">
        <f>$B134*'Course Units'!C113</f>
        <v>0</v>
      </c>
      <c r="E134" s="20">
        <f>$B134*'Course Units'!D113</f>
        <v>0</v>
      </c>
      <c r="F134" s="20">
        <f>$B134*'Course Units'!F113</f>
        <v>0</v>
      </c>
      <c r="G134" s="20">
        <f>$B134*'Course Units'!G113</f>
        <v>0</v>
      </c>
      <c r="H134" s="20">
        <f>$B134*'Course Units'!H113</f>
        <v>0</v>
      </c>
      <c r="I134" s="20">
        <f>$B134*'Course Units'!I113</f>
        <v>0</v>
      </c>
      <c r="J134" s="20">
        <f>$B134*'Course Units'!J113</f>
        <v>0</v>
      </c>
      <c r="K134" s="20">
        <f>$B134*'Course Units'!K113</f>
        <v>0</v>
      </c>
      <c r="L134" s="20">
        <f>$B134*'Course Units'!L113</f>
        <v>0</v>
      </c>
      <c r="M134" s="20">
        <f>$B134*'Course Units'!M113</f>
        <v>0</v>
      </c>
      <c r="O134" s="166"/>
      <c r="P134" s="166"/>
    </row>
    <row r="135" spans="1:16" x14ac:dyDescent="0.2">
      <c r="A135" s="58" t="str">
        <f>'Course Units'!A114</f>
        <v>MREN 348 Intro to Robotics</v>
      </c>
      <c r="B135" s="45">
        <v>0</v>
      </c>
      <c r="C135" s="20">
        <f>$B135*'Course Units'!B114</f>
        <v>0</v>
      </c>
      <c r="D135" s="20">
        <f>$B135*'Course Units'!C114</f>
        <v>0</v>
      </c>
      <c r="E135" s="20">
        <f>$B135*'Course Units'!D114</f>
        <v>0</v>
      </c>
      <c r="F135" s="20">
        <f>$B135*'Course Units'!F114</f>
        <v>0</v>
      </c>
      <c r="G135" s="20">
        <f>$B135*'Course Units'!G114</f>
        <v>0</v>
      </c>
      <c r="H135" s="20">
        <f>$B135*'Course Units'!H114</f>
        <v>0</v>
      </c>
      <c r="I135" s="20">
        <f>$B135*'Course Units'!I114</f>
        <v>0</v>
      </c>
      <c r="J135" s="20">
        <f>$B135*'Course Units'!J114</f>
        <v>0</v>
      </c>
      <c r="K135" s="20">
        <f>$B135*'Course Units'!K114</f>
        <v>0</v>
      </c>
      <c r="L135" s="20">
        <f>$B135*'Course Units'!L114</f>
        <v>0</v>
      </c>
      <c r="M135" s="20">
        <f>$B135*'Course Units'!M114</f>
        <v>0</v>
      </c>
      <c r="N135" t="b">
        <v>0</v>
      </c>
      <c r="O135" s="6">
        <f>'Course Units'!B112</f>
        <v>3.5</v>
      </c>
      <c r="P135" s="6">
        <f>'Course Units'!E112</f>
        <v>42</v>
      </c>
    </row>
    <row r="136" spans="1:16" x14ac:dyDescent="0.2">
      <c r="A136" s="7" t="s">
        <v>45</v>
      </c>
      <c r="B136" s="8"/>
      <c r="C136" s="10">
        <f t="shared" ref="C136:M136" si="2">SUM(C111:C135)+SUM(C78:C106)</f>
        <v>0</v>
      </c>
      <c r="D136" s="10">
        <f t="shared" si="2"/>
        <v>0</v>
      </c>
      <c r="E136" s="10">
        <f t="shared" si="2"/>
        <v>0</v>
      </c>
      <c r="F136" s="10">
        <f t="shared" si="2"/>
        <v>0</v>
      </c>
      <c r="G136" s="10">
        <f t="shared" si="2"/>
        <v>0</v>
      </c>
      <c r="H136" s="10">
        <f t="shared" si="2"/>
        <v>0</v>
      </c>
      <c r="I136" s="10">
        <f t="shared" si="2"/>
        <v>0</v>
      </c>
      <c r="J136" s="10">
        <f t="shared" si="2"/>
        <v>0</v>
      </c>
      <c r="K136" s="10">
        <f t="shared" si="2"/>
        <v>0</v>
      </c>
      <c r="L136" s="10">
        <f t="shared" si="2"/>
        <v>0</v>
      </c>
      <c r="M136" s="10">
        <f t="shared" si="2"/>
        <v>0</v>
      </c>
    </row>
    <row r="137" spans="1:16" x14ac:dyDescent="0.2">
      <c r="A137" s="11"/>
      <c r="B137" s="12"/>
      <c r="C137" s="12"/>
      <c r="D137" s="12"/>
      <c r="E137" s="12"/>
      <c r="F137" s="12"/>
      <c r="G137" s="1"/>
      <c r="H137" s="12"/>
      <c r="I137" s="12"/>
      <c r="J137" s="12"/>
      <c r="K137" s="12"/>
      <c r="L137" s="12"/>
      <c r="M137" s="12"/>
    </row>
    <row r="138" spans="1:16" ht="12.75" customHeight="1" x14ac:dyDescent="0.2">
      <c r="A138" s="214" t="s">
        <v>77</v>
      </c>
      <c r="B138" s="214"/>
      <c r="C138" s="214"/>
      <c r="D138" s="214"/>
      <c r="E138" s="214"/>
      <c r="F138" s="214"/>
      <c r="G138" s="214"/>
      <c r="H138" s="214"/>
      <c r="I138" s="214"/>
      <c r="J138" s="214"/>
      <c r="K138" s="214"/>
      <c r="L138" s="214"/>
      <c r="M138" s="215"/>
    </row>
    <row r="139" spans="1:16" x14ac:dyDescent="0.2">
      <c r="A139" s="51"/>
      <c r="B139" s="52" t="s">
        <v>1</v>
      </c>
      <c r="C139" s="53" t="s">
        <v>2</v>
      </c>
      <c r="D139" s="53" t="s">
        <v>3</v>
      </c>
      <c r="E139" s="53" t="s">
        <v>4</v>
      </c>
      <c r="F139" s="53" t="s">
        <v>5</v>
      </c>
      <c r="G139" s="53" t="s">
        <v>107</v>
      </c>
      <c r="H139" s="53" t="s">
        <v>7</v>
      </c>
      <c r="I139" s="53" t="s">
        <v>108</v>
      </c>
      <c r="J139" s="53" t="s">
        <v>9</v>
      </c>
      <c r="K139" s="53" t="s">
        <v>10</v>
      </c>
      <c r="L139" s="53" t="s">
        <v>11</v>
      </c>
      <c r="M139" s="54" t="s">
        <v>12</v>
      </c>
    </row>
    <row r="140" spans="1:16" ht="12.75" customHeight="1" x14ac:dyDescent="0.2">
      <c r="A140" s="55" t="s">
        <v>62</v>
      </c>
      <c r="B140" s="45">
        <v>0</v>
      </c>
      <c r="C140" s="47">
        <v>3</v>
      </c>
      <c r="D140" s="47">
        <v>0</v>
      </c>
      <c r="E140" s="47">
        <v>0</v>
      </c>
      <c r="F140" s="47">
        <f>$B140*$C140*12</f>
        <v>0</v>
      </c>
      <c r="G140" s="19">
        <f>+SUM(H140:I140)</f>
        <v>0</v>
      </c>
      <c r="H140" s="47">
        <v>0</v>
      </c>
      <c r="I140" s="47">
        <v>0</v>
      </c>
      <c r="J140" s="47">
        <v>0</v>
      </c>
      <c r="K140" s="18">
        <v>0</v>
      </c>
      <c r="L140" s="18">
        <v>0</v>
      </c>
      <c r="M140" s="6">
        <f>+SUM(K140:L140)</f>
        <v>0</v>
      </c>
    </row>
    <row r="141" spans="1:16" ht="12.75" customHeight="1" x14ac:dyDescent="0.2">
      <c r="A141" s="55" t="s">
        <v>62</v>
      </c>
      <c r="B141" s="45">
        <v>0</v>
      </c>
      <c r="C141" s="47">
        <v>3.5</v>
      </c>
      <c r="D141" s="47">
        <v>0</v>
      </c>
      <c r="E141" s="47">
        <v>0</v>
      </c>
      <c r="F141" s="47">
        <f>$B141*$C141*12</f>
        <v>0</v>
      </c>
      <c r="G141" s="19">
        <f>+SUM(H141:I141)</f>
        <v>0</v>
      </c>
      <c r="H141" s="47">
        <v>0</v>
      </c>
      <c r="I141" s="47">
        <v>0</v>
      </c>
      <c r="J141" s="47">
        <v>0</v>
      </c>
      <c r="K141" s="18">
        <v>0</v>
      </c>
      <c r="L141" s="18">
        <v>0</v>
      </c>
      <c r="M141" s="6">
        <f>+SUM(K141:L141)</f>
        <v>0</v>
      </c>
    </row>
    <row r="142" spans="1:16" ht="13.5" thickBot="1" x14ac:dyDescent="0.25">
      <c r="A142" s="55" t="s">
        <v>62</v>
      </c>
      <c r="B142" s="46">
        <v>0</v>
      </c>
      <c r="C142" s="49">
        <v>4</v>
      </c>
      <c r="D142" s="49">
        <v>0</v>
      </c>
      <c r="E142" s="49">
        <v>0</v>
      </c>
      <c r="F142" s="49">
        <f>$B142*$C142*12</f>
        <v>0</v>
      </c>
      <c r="G142" s="17">
        <f>+SUM(H142:I142)</f>
        <v>0</v>
      </c>
      <c r="H142" s="49">
        <v>0</v>
      </c>
      <c r="I142" s="49">
        <v>0</v>
      </c>
      <c r="J142" s="49">
        <v>0</v>
      </c>
      <c r="K142" s="21">
        <v>0</v>
      </c>
      <c r="L142" s="21">
        <v>0</v>
      </c>
      <c r="M142" s="16">
        <f>+SUM(K142:L142)</f>
        <v>0</v>
      </c>
    </row>
    <row r="143" spans="1:16" ht="13.5" thickTop="1" x14ac:dyDescent="0.2">
      <c r="A143" s="7" t="s">
        <v>76</v>
      </c>
      <c r="B143" s="8"/>
      <c r="C143" s="9">
        <f>F143/12</f>
        <v>0</v>
      </c>
      <c r="D143" s="9">
        <f>+SUM(D140:D142)</f>
        <v>0</v>
      </c>
      <c r="E143" s="9">
        <f>+SUM(E140:E142)</f>
        <v>0</v>
      </c>
      <c r="F143" s="9">
        <f>+SUM(F140:F142)</f>
        <v>0</v>
      </c>
      <c r="G143" s="9">
        <f>+SUM(H143:I143)</f>
        <v>0</v>
      </c>
      <c r="H143" s="9">
        <f>+SUM(H140:H142)</f>
        <v>0</v>
      </c>
      <c r="I143" s="9">
        <f>+SUM(I140:I142)</f>
        <v>0</v>
      </c>
      <c r="J143" s="9">
        <f>+SUM(J140:J142)</f>
        <v>0</v>
      </c>
      <c r="K143" s="9">
        <f>+SUM(K140:K142)</f>
        <v>0</v>
      </c>
      <c r="L143" s="9">
        <f>+SUM(L140:L142)</f>
        <v>0</v>
      </c>
      <c r="M143" s="10">
        <f>+SUM(K143:L143)</f>
        <v>0</v>
      </c>
    </row>
    <row r="144" spans="1:16" x14ac:dyDescent="0.2">
      <c r="A144" s="32"/>
      <c r="B144" s="12"/>
      <c r="C144" s="12"/>
      <c r="D144" s="12"/>
      <c r="E144" s="12"/>
      <c r="F144" s="12"/>
      <c r="G144" s="12"/>
      <c r="H144" s="12"/>
      <c r="I144" s="12"/>
      <c r="J144" s="12"/>
      <c r="K144" s="12"/>
      <c r="L144" s="12"/>
      <c r="M144" s="12"/>
    </row>
    <row r="145" spans="1:14" x14ac:dyDescent="0.2">
      <c r="A145" s="13" t="s">
        <v>47</v>
      </c>
      <c r="B145" s="14"/>
      <c r="C145" s="1"/>
      <c r="D145" s="1"/>
      <c r="E145" s="1"/>
      <c r="F145" s="1"/>
      <c r="G145" s="1"/>
      <c r="H145" s="1"/>
      <c r="I145" s="1"/>
      <c r="J145" s="1"/>
      <c r="K145" s="1"/>
      <c r="L145" s="1"/>
      <c r="M145" s="1"/>
    </row>
    <row r="146" spans="1:14" x14ac:dyDescent="0.2">
      <c r="C146" s="1" t="s">
        <v>2</v>
      </c>
      <c r="D146" s="1" t="s">
        <v>3</v>
      </c>
      <c r="E146" s="1" t="s">
        <v>4</v>
      </c>
      <c r="F146" s="1" t="s">
        <v>5</v>
      </c>
      <c r="G146" s="1" t="s">
        <v>107</v>
      </c>
      <c r="H146" s="1" t="s">
        <v>7</v>
      </c>
      <c r="I146" s="1" t="s">
        <v>108</v>
      </c>
      <c r="J146" s="1" t="s">
        <v>9</v>
      </c>
      <c r="K146" s="1" t="s">
        <v>10</v>
      </c>
      <c r="L146" s="1" t="s">
        <v>11</v>
      </c>
      <c r="M146" s="1" t="s">
        <v>12</v>
      </c>
    </row>
    <row r="147" spans="1:14" x14ac:dyDescent="0.2">
      <c r="A147" s="5" t="s">
        <v>0</v>
      </c>
      <c r="B147" s="22"/>
      <c r="C147" s="19">
        <f t="shared" ref="C147:M147" si="3">C34</f>
        <v>0</v>
      </c>
      <c r="D147" s="19">
        <f t="shared" si="3"/>
        <v>0</v>
      </c>
      <c r="E147" s="19">
        <f t="shared" si="3"/>
        <v>0</v>
      </c>
      <c r="F147" s="19">
        <f t="shared" si="3"/>
        <v>0</v>
      </c>
      <c r="G147" s="19">
        <f t="shared" si="3"/>
        <v>0</v>
      </c>
      <c r="H147" s="19">
        <f t="shared" si="3"/>
        <v>0</v>
      </c>
      <c r="I147" s="19">
        <f t="shared" si="3"/>
        <v>0</v>
      </c>
      <c r="J147" s="19">
        <f t="shared" si="3"/>
        <v>0</v>
      </c>
      <c r="K147" s="19">
        <f t="shared" si="3"/>
        <v>0</v>
      </c>
      <c r="L147" s="19">
        <f t="shared" si="3"/>
        <v>0</v>
      </c>
      <c r="M147" s="19">
        <f t="shared" si="3"/>
        <v>0</v>
      </c>
    </row>
    <row r="148" spans="1:14" x14ac:dyDescent="0.2">
      <c r="A148" s="5" t="s">
        <v>48</v>
      </c>
      <c r="B148" s="22"/>
      <c r="C148" s="19">
        <f t="shared" ref="C148:M148" si="4">C58</f>
        <v>0</v>
      </c>
      <c r="D148" s="19">
        <f t="shared" si="4"/>
        <v>0</v>
      </c>
      <c r="E148" s="19">
        <f t="shared" si="4"/>
        <v>0</v>
      </c>
      <c r="F148" s="19">
        <f t="shared" si="4"/>
        <v>0</v>
      </c>
      <c r="G148" s="19">
        <f t="shared" si="4"/>
        <v>0</v>
      </c>
      <c r="H148" s="19">
        <f t="shared" si="4"/>
        <v>0</v>
      </c>
      <c r="I148" s="19">
        <f t="shared" si="4"/>
        <v>0</v>
      </c>
      <c r="J148" s="19">
        <f t="shared" si="4"/>
        <v>0</v>
      </c>
      <c r="K148" s="19">
        <f t="shared" si="4"/>
        <v>0</v>
      </c>
      <c r="L148" s="19">
        <f t="shared" si="4"/>
        <v>0</v>
      </c>
      <c r="M148" s="19">
        <f t="shared" si="4"/>
        <v>0</v>
      </c>
    </row>
    <row r="149" spans="1:14" x14ac:dyDescent="0.2">
      <c r="A149" s="5" t="s">
        <v>63</v>
      </c>
      <c r="B149" s="22"/>
      <c r="C149" s="19">
        <f t="shared" ref="C149:M149" si="5">C63</f>
        <v>0</v>
      </c>
      <c r="D149" s="19">
        <f t="shared" si="5"/>
        <v>0</v>
      </c>
      <c r="E149" s="19">
        <f t="shared" si="5"/>
        <v>0</v>
      </c>
      <c r="F149" s="19">
        <f t="shared" si="5"/>
        <v>0</v>
      </c>
      <c r="G149" s="19">
        <f t="shared" si="5"/>
        <v>0</v>
      </c>
      <c r="H149" s="19">
        <f t="shared" si="5"/>
        <v>0</v>
      </c>
      <c r="I149" s="19">
        <f t="shared" si="5"/>
        <v>0</v>
      </c>
      <c r="J149" s="19">
        <f t="shared" si="5"/>
        <v>0</v>
      </c>
      <c r="K149" s="19">
        <f t="shared" si="5"/>
        <v>0</v>
      </c>
      <c r="L149" s="19">
        <f t="shared" si="5"/>
        <v>0</v>
      </c>
      <c r="M149" s="19">
        <f t="shared" si="5"/>
        <v>0</v>
      </c>
    </row>
    <row r="150" spans="1:14" x14ac:dyDescent="0.2">
      <c r="A150" s="23" t="s">
        <v>32</v>
      </c>
      <c r="B150" s="24"/>
      <c r="C150" s="25">
        <f t="shared" ref="C150:M150" si="6">C70</f>
        <v>0</v>
      </c>
      <c r="D150" s="25">
        <f t="shared" si="6"/>
        <v>0</v>
      </c>
      <c r="E150" s="25">
        <f t="shared" si="6"/>
        <v>0</v>
      </c>
      <c r="F150" s="25">
        <f t="shared" si="6"/>
        <v>0</v>
      </c>
      <c r="G150" s="25">
        <f t="shared" si="6"/>
        <v>0</v>
      </c>
      <c r="H150" s="25">
        <f t="shared" si="6"/>
        <v>0</v>
      </c>
      <c r="I150" s="25">
        <f t="shared" si="6"/>
        <v>0</v>
      </c>
      <c r="J150" s="25">
        <f t="shared" si="6"/>
        <v>0</v>
      </c>
      <c r="K150" s="25">
        <f t="shared" si="6"/>
        <v>0</v>
      </c>
      <c r="L150" s="25">
        <f t="shared" si="6"/>
        <v>0</v>
      </c>
      <c r="M150" s="25">
        <f t="shared" si="6"/>
        <v>0</v>
      </c>
    </row>
    <row r="151" spans="1:14" x14ac:dyDescent="0.2">
      <c r="A151" s="39" t="s">
        <v>34</v>
      </c>
      <c r="B151" s="40"/>
      <c r="C151" s="34">
        <f t="shared" ref="C151:M151" si="7">C136</f>
        <v>0</v>
      </c>
      <c r="D151" s="34">
        <f t="shared" si="7"/>
        <v>0</v>
      </c>
      <c r="E151" s="34">
        <f t="shared" si="7"/>
        <v>0</v>
      </c>
      <c r="F151" s="34">
        <f t="shared" si="7"/>
        <v>0</v>
      </c>
      <c r="G151" s="34">
        <f t="shared" si="7"/>
        <v>0</v>
      </c>
      <c r="H151" s="34">
        <f t="shared" si="7"/>
        <v>0</v>
      </c>
      <c r="I151" s="34">
        <f t="shared" si="7"/>
        <v>0</v>
      </c>
      <c r="J151" s="34">
        <f t="shared" si="7"/>
        <v>0</v>
      </c>
      <c r="K151" s="34">
        <f t="shared" si="7"/>
        <v>0</v>
      </c>
      <c r="L151" s="34">
        <f t="shared" si="7"/>
        <v>0</v>
      </c>
      <c r="M151" s="41">
        <f t="shared" si="7"/>
        <v>0</v>
      </c>
    </row>
    <row r="152" spans="1:14" x14ac:dyDescent="0.2">
      <c r="A152" s="39" t="s">
        <v>78</v>
      </c>
      <c r="B152" s="40"/>
      <c r="C152" s="34">
        <f t="shared" ref="C152:M152" si="8">C143</f>
        <v>0</v>
      </c>
      <c r="D152" s="34">
        <f t="shared" si="8"/>
        <v>0</v>
      </c>
      <c r="E152" s="34">
        <f t="shared" si="8"/>
        <v>0</v>
      </c>
      <c r="F152" s="34">
        <f t="shared" si="8"/>
        <v>0</v>
      </c>
      <c r="G152" s="34">
        <f t="shared" si="8"/>
        <v>0</v>
      </c>
      <c r="H152" s="34">
        <f t="shared" si="8"/>
        <v>0</v>
      </c>
      <c r="I152" s="34">
        <f t="shared" si="8"/>
        <v>0</v>
      </c>
      <c r="J152" s="34">
        <f t="shared" si="8"/>
        <v>0</v>
      </c>
      <c r="K152" s="34">
        <f t="shared" si="8"/>
        <v>0</v>
      </c>
      <c r="L152" s="34">
        <f t="shared" si="8"/>
        <v>0</v>
      </c>
      <c r="M152" s="34">
        <f t="shared" si="8"/>
        <v>0</v>
      </c>
    </row>
    <row r="153" spans="1:14" ht="13.5" thickBot="1" x14ac:dyDescent="0.25">
      <c r="A153" s="7" t="s">
        <v>49</v>
      </c>
      <c r="B153" s="8"/>
      <c r="C153" s="62">
        <f>+SUM(C147:C152)</f>
        <v>0</v>
      </c>
      <c r="D153" s="62">
        <f>+SUM(D147:D152)</f>
        <v>0</v>
      </c>
      <c r="E153" s="62">
        <f>+SUM(E147:E152)</f>
        <v>0</v>
      </c>
      <c r="F153" s="62">
        <f>+SUM(F147:F152)</f>
        <v>0</v>
      </c>
      <c r="G153" s="62">
        <f>+SUM(H153:I153)</f>
        <v>0</v>
      </c>
      <c r="H153" s="62">
        <f>+SUM(H147:H152)</f>
        <v>0</v>
      </c>
      <c r="I153" s="62">
        <f>+SUM(I147:I152)</f>
        <v>0</v>
      </c>
      <c r="J153" s="62">
        <f>+SUM(J147:J152)</f>
        <v>0</v>
      </c>
      <c r="K153" s="62">
        <f>+SUM(K147:K152)</f>
        <v>0</v>
      </c>
      <c r="L153" s="62">
        <f>+SUM(L147:L152)</f>
        <v>0</v>
      </c>
      <c r="M153" s="67">
        <f>+SUM(K153:L153)</f>
        <v>0</v>
      </c>
    </row>
    <row r="154" spans="1:14" ht="13.5" thickTop="1" x14ac:dyDescent="0.2">
      <c r="A154" s="26" t="s">
        <v>74</v>
      </c>
      <c r="B154" s="22"/>
      <c r="C154" s="9">
        <v>157.5</v>
      </c>
      <c r="D154" s="65"/>
      <c r="E154" s="65"/>
      <c r="F154" s="66">
        <v>1890</v>
      </c>
      <c r="G154" s="9">
        <v>435</v>
      </c>
      <c r="H154" s="9">
        <v>225</v>
      </c>
      <c r="I154" s="9">
        <v>210</v>
      </c>
      <c r="J154" s="9">
        <v>240</v>
      </c>
      <c r="K154" s="9">
        <v>400</v>
      </c>
      <c r="L154" s="9">
        <v>400</v>
      </c>
      <c r="M154" s="10">
        <v>1000</v>
      </c>
      <c r="N154" t="s">
        <v>68</v>
      </c>
    </row>
    <row r="155" spans="1:14" x14ac:dyDescent="0.2">
      <c r="A155" s="26" t="s">
        <v>46</v>
      </c>
      <c r="B155" s="22"/>
      <c r="C155" s="19">
        <f>C153-C154</f>
        <v>-157.5</v>
      </c>
      <c r="D155" s="27"/>
      <c r="E155" s="27"/>
      <c r="F155" s="19">
        <f t="shared" ref="F155:M155" si="9">F153-F154</f>
        <v>-1890</v>
      </c>
      <c r="G155" s="19">
        <f t="shared" si="9"/>
        <v>-435</v>
      </c>
      <c r="H155" s="19">
        <f t="shared" si="9"/>
        <v>-225</v>
      </c>
      <c r="I155" s="19">
        <f t="shared" si="9"/>
        <v>-210</v>
      </c>
      <c r="J155" s="19">
        <f t="shared" si="9"/>
        <v>-240</v>
      </c>
      <c r="K155" s="19">
        <f t="shared" si="9"/>
        <v>-400</v>
      </c>
      <c r="L155" s="19">
        <f t="shared" si="9"/>
        <v>-400</v>
      </c>
      <c r="M155" s="19">
        <f t="shared" si="9"/>
        <v>-1000</v>
      </c>
      <c r="N155" t="b">
        <f>IF((F155&gt;=0)*(G155&gt;=0)*(H155&gt;=0)*(I155&gt;=0)*(J155&gt;=0)*(K155&gt;=0)*(L155&gt;=0)*(M155&gt;=0) = 0,FALSE,TRUE)</f>
        <v>0</v>
      </c>
    </row>
    <row r="156" spans="1:14" x14ac:dyDescent="0.2">
      <c r="A156" s="32"/>
      <c r="E156" s="35"/>
      <c r="F156" s="36"/>
      <c r="G156" s="37"/>
      <c r="H156" s="37"/>
      <c r="I156" s="37"/>
      <c r="J156" s="37"/>
      <c r="K156" s="37"/>
      <c r="L156" s="37"/>
      <c r="M156" s="37"/>
    </row>
    <row r="157" spans="1:14" x14ac:dyDescent="0.2">
      <c r="A157" s="32"/>
      <c r="E157" s="35"/>
      <c r="F157" s="36"/>
      <c r="G157" s="37"/>
      <c r="H157" s="37"/>
      <c r="I157" s="37"/>
      <c r="J157" s="37"/>
      <c r="K157" s="37"/>
      <c r="L157" s="37"/>
      <c r="M157" s="37"/>
    </row>
    <row r="158" spans="1:14" x14ac:dyDescent="0.2">
      <c r="A158" s="32"/>
      <c r="E158" s="38"/>
      <c r="F158" s="36"/>
      <c r="G158" s="37"/>
      <c r="H158" s="37"/>
      <c r="I158" s="37"/>
      <c r="J158" s="37"/>
      <c r="K158" s="37"/>
      <c r="L158" s="37"/>
      <c r="M158" s="37"/>
    </row>
    <row r="159" spans="1:14" x14ac:dyDescent="0.2">
      <c r="B159" t="str">
        <f>IF(SUM(B84:B106)+B112+B113+SUM(B116:B117)+SUM(B120:B125)+SUM(B129:B133)&lt;5,"Must have at least five elective courses at level 400","")</f>
        <v>Must have at least five elective courses at level 400</v>
      </c>
    </row>
    <row r="160" spans="1:14" x14ac:dyDescent="0.2">
      <c r="B160" t="str">
        <f>IF(SUM(B78:B106) &lt;5,"Must have at least five courses from List A","")</f>
        <v>Must have at least five courses from List A</v>
      </c>
    </row>
    <row r="161" spans="1:2" x14ac:dyDescent="0.2">
      <c r="A161" s="1" t="s">
        <v>59</v>
      </c>
      <c r="B161" t="str">
        <f>IF(SUM(B38:B57)&lt;&gt;COUNTA(A38:A57),"Missing one or more 2nd/3rd-year core courses","")</f>
        <v>Missing one or more 2nd/3rd-year core courses</v>
      </c>
    </row>
    <row r="162" spans="1:2" x14ac:dyDescent="0.2">
      <c r="A162" s="1" t="s">
        <v>60</v>
      </c>
      <c r="B162" t="str">
        <f>IF(SUM(B19:B33)&lt;&gt;COUNTA(A19:A33),"Missing one or more 1st-year courses","")</f>
        <v>Missing one or more 1st-year courses</v>
      </c>
    </row>
    <row r="163" spans="1:2" x14ac:dyDescent="0.2">
      <c r="B163" t="str">
        <f>IF(NOT(N155),"Insufficient accreditation units -- in total and/or in any category(ies) -- see above","")</f>
        <v>Insufficient accreditation units -- in total and/or in any category(ies) -- see above</v>
      </c>
    </row>
    <row r="164" spans="1:2" x14ac:dyDescent="0.2">
      <c r="B164" t="str">
        <f>IF(F70&lt;108,"Insufficient accreditation units in complementary studies electives","")</f>
        <v>Insufficient accreditation units in complementary studies electives</v>
      </c>
    </row>
    <row r="165" spans="1:2" x14ac:dyDescent="0.2">
      <c r="B165" t="str">
        <f>IF(SUM(C147:C152)&lt;157.5,"ECE Core + 1st year + elective credits must be at least 157.5","")</f>
        <v>ECE Core + 1st year + elective credits must be at least 157.5</v>
      </c>
    </row>
    <row r="166" spans="1:2" x14ac:dyDescent="0.2">
      <c r="B166" s="60"/>
    </row>
  </sheetData>
  <mergeCells count="6">
    <mergeCell ref="A76:M76"/>
    <mergeCell ref="A108:M108"/>
    <mergeCell ref="H1:M10"/>
    <mergeCell ref="A138:M138"/>
    <mergeCell ref="B9:F9"/>
    <mergeCell ref="B10:F10"/>
  </mergeCells>
  <phoneticPr fontId="7" type="noConversion"/>
  <conditionalFormatting sqref="A78:A106 A111:A135">
    <cfRule type="expression" dxfId="33" priority="6">
      <formula>IF(B78=1,1,0)</formula>
    </cfRule>
    <cfRule type="expression" dxfId="32" priority="7" stopIfTrue="1">
      <formula>IF(#REF!="PRQ?",1,0)</formula>
    </cfRule>
    <cfRule type="expression" dxfId="31" priority="8" stopIfTrue="1">
      <formula>IF(#REF!="OK",1,0)</formula>
    </cfRule>
  </conditionalFormatting>
  <conditionalFormatting sqref="A140:A142">
    <cfRule type="expression" dxfId="30" priority="17">
      <formula>IF(B140=1,1,0)</formula>
    </cfRule>
    <cfRule type="expression" dxfId="29" priority="36" stopIfTrue="1">
      <formula>B140</formula>
    </cfRule>
  </conditionalFormatting>
  <conditionalFormatting sqref="B19:B33 B78:B106 B111:B135">
    <cfRule type="expression" dxfId="28" priority="14" stopIfTrue="1">
      <formula>(NOT(AND(NOT(ISBLANK(B19)),OR(B19=0,B19=1))))</formula>
    </cfRule>
  </conditionalFormatting>
  <conditionalFormatting sqref="B38:B57 B67:B69 B140:B142">
    <cfRule type="expression" dxfId="27" priority="62" stopIfTrue="1">
      <formula>(NOT(AND(NOT(ISBLANK(B38)),OR(B38=0,B38=1))))</formula>
    </cfRule>
  </conditionalFormatting>
  <conditionalFormatting sqref="B62">
    <cfRule type="expression" dxfId="26" priority="10" stopIfTrue="1">
      <formula>(NOT(AND(NOT(ISBLANK(B62)),OR(B62=0,B62=1))))</formula>
    </cfRule>
  </conditionalFormatting>
  <conditionalFormatting sqref="B165:B166">
    <cfRule type="expression" dxfId="25" priority="38" stopIfTrue="1">
      <formula>NOT($B165="")</formula>
    </cfRule>
  </conditionalFormatting>
  <conditionalFormatting sqref="B159:M164">
    <cfRule type="expression" dxfId="24" priority="22" stopIfTrue="1">
      <formula>NOT($B159="")</formula>
    </cfRule>
  </conditionalFormatting>
  <conditionalFormatting sqref="C155">
    <cfRule type="cellIs" priority="42" stopIfTrue="1" operator="greaterThanOrEqual">
      <formula>0</formula>
    </cfRule>
    <cfRule type="cellIs" dxfId="23" priority="43" stopIfTrue="1" operator="lessThan">
      <formula>0</formula>
    </cfRule>
  </conditionalFormatting>
  <conditionalFormatting sqref="C165:M165">
    <cfRule type="expression" dxfId="22" priority="63" stopIfTrue="1">
      <formula>NOT($B165="")</formula>
    </cfRule>
  </conditionalFormatting>
  <conditionalFormatting sqref="F155:M155">
    <cfRule type="cellIs" priority="60" stopIfTrue="1" operator="greaterThanOrEqual">
      <formula>0</formula>
    </cfRule>
    <cfRule type="cellIs" dxfId="21" priority="61"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58" max="16383" man="1"/>
    <brk id="73" max="16383" man="1"/>
    <brk id="107" max="16383" man="1"/>
    <brk id="1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4"/>
  <sheetViews>
    <sheetView topLeftCell="A55" zoomScaleNormal="100" zoomScalePageLayoutView="110" workbookViewId="0">
      <selection activeCell="O76" sqref="O76"/>
    </sheetView>
  </sheetViews>
  <sheetFormatPr defaultColWidth="8.85546875" defaultRowHeight="12.75" x14ac:dyDescent="0.2"/>
  <cols>
    <col min="1" max="1" width="46.7109375" customWidth="1"/>
  </cols>
  <sheetData>
    <row r="2" spans="1:13" x14ac:dyDescent="0.2">
      <c r="A2" s="28" t="s">
        <v>50</v>
      </c>
    </row>
    <row r="4" spans="1:13" x14ac:dyDescent="0.2">
      <c r="A4" s="3" t="s">
        <v>67</v>
      </c>
    </row>
    <row r="6" spans="1:13" x14ac:dyDescent="0.2">
      <c r="A6" s="3" t="s">
        <v>0</v>
      </c>
      <c r="B6" s="4"/>
    </row>
    <row r="7" spans="1:13" x14ac:dyDescent="0.2">
      <c r="B7" s="1" t="s">
        <v>2</v>
      </c>
      <c r="C7" s="1" t="s">
        <v>3</v>
      </c>
      <c r="D7" s="1" t="s">
        <v>4</v>
      </c>
      <c r="E7" s="1" t="s">
        <v>86</v>
      </c>
      <c r="F7" s="1" t="s">
        <v>5</v>
      </c>
      <c r="G7" s="1" t="s">
        <v>6</v>
      </c>
      <c r="H7" s="1" t="s">
        <v>7</v>
      </c>
      <c r="I7" s="1" t="s">
        <v>8</v>
      </c>
      <c r="J7" s="1" t="s">
        <v>9</v>
      </c>
      <c r="K7" s="1" t="s">
        <v>10</v>
      </c>
      <c r="L7" s="1" t="s">
        <v>11</v>
      </c>
      <c r="M7" s="1" t="s">
        <v>12</v>
      </c>
    </row>
    <row r="8" spans="1:13" x14ac:dyDescent="0.2">
      <c r="A8" s="172" t="s">
        <v>387</v>
      </c>
      <c r="B8" s="166">
        <f>C8+D8</f>
        <v>3.5</v>
      </c>
      <c r="C8" s="166">
        <v>3</v>
      </c>
      <c r="D8" s="166">
        <v>0.5</v>
      </c>
      <c r="E8" s="166">
        <f t="shared" ref="E8:E11" si="0">B8*12</f>
        <v>42</v>
      </c>
      <c r="F8" s="166">
        <f>SUM(H8:L8)</f>
        <v>43</v>
      </c>
      <c r="G8" s="168">
        <f t="shared" ref="G8" si="1">+SUM(H8:I8)</f>
        <v>0</v>
      </c>
      <c r="H8" s="166">
        <v>0</v>
      </c>
      <c r="I8" s="166">
        <v>0</v>
      </c>
      <c r="J8" s="166">
        <v>18</v>
      </c>
      <c r="K8" s="166">
        <v>8</v>
      </c>
      <c r="L8" s="166">
        <v>17</v>
      </c>
      <c r="M8" s="166">
        <f t="shared" ref="M8" si="2">+SUM(K8:L8)</f>
        <v>25</v>
      </c>
    </row>
    <row r="9" spans="1:13" x14ac:dyDescent="0.2">
      <c r="A9" s="172" t="s">
        <v>388</v>
      </c>
      <c r="B9" s="166">
        <f t="shared" ref="B9:B11" si="3">C9+D9</f>
        <v>2</v>
      </c>
      <c r="C9" s="166">
        <v>0</v>
      </c>
      <c r="D9" s="166">
        <v>2</v>
      </c>
      <c r="E9" s="166">
        <f t="shared" si="0"/>
        <v>24</v>
      </c>
      <c r="F9" s="166">
        <f t="shared" ref="F9:F11" si="4">SUM(H9:L9)</f>
        <v>24</v>
      </c>
      <c r="G9" s="168">
        <f t="shared" ref="G9:G10" si="5">+SUM(H9:I9)</f>
        <v>16</v>
      </c>
      <c r="H9" s="166">
        <v>0</v>
      </c>
      <c r="I9" s="166">
        <v>16</v>
      </c>
      <c r="J9" s="166">
        <v>0</v>
      </c>
      <c r="K9" s="166">
        <v>8</v>
      </c>
      <c r="L9" s="166">
        <v>0</v>
      </c>
      <c r="M9" s="166">
        <f t="shared" ref="M9:M11" si="6">+SUM(K9:L9)</f>
        <v>8</v>
      </c>
    </row>
    <row r="10" spans="1:13" x14ac:dyDescent="0.2">
      <c r="A10" s="172" t="s">
        <v>389</v>
      </c>
      <c r="B10" s="166">
        <f t="shared" si="3"/>
        <v>3.5</v>
      </c>
      <c r="C10" s="166">
        <v>2</v>
      </c>
      <c r="D10" s="166">
        <v>1.5</v>
      </c>
      <c r="E10" s="166">
        <f t="shared" si="0"/>
        <v>42</v>
      </c>
      <c r="F10" s="166">
        <f t="shared" si="4"/>
        <v>42</v>
      </c>
      <c r="G10" s="168">
        <f t="shared" si="5"/>
        <v>0</v>
      </c>
      <c r="H10" s="166">
        <v>0</v>
      </c>
      <c r="I10" s="166">
        <v>0</v>
      </c>
      <c r="J10" s="166">
        <v>18</v>
      </c>
      <c r="K10" s="166">
        <v>8</v>
      </c>
      <c r="L10" s="166">
        <v>16</v>
      </c>
      <c r="M10" s="166">
        <f t="shared" si="6"/>
        <v>24</v>
      </c>
    </row>
    <row r="11" spans="1:13" x14ac:dyDescent="0.2">
      <c r="A11" s="172" t="s">
        <v>390</v>
      </c>
      <c r="B11" s="166">
        <f t="shared" si="3"/>
        <v>0.2</v>
      </c>
      <c r="C11" s="166">
        <v>0.2</v>
      </c>
      <c r="D11" s="166">
        <v>0</v>
      </c>
      <c r="E11" s="166">
        <f t="shared" si="0"/>
        <v>2.4000000000000004</v>
      </c>
      <c r="F11" s="166">
        <f t="shared" si="4"/>
        <v>1</v>
      </c>
      <c r="G11" s="168">
        <v>0</v>
      </c>
      <c r="H11" s="166">
        <v>0</v>
      </c>
      <c r="I11" s="166">
        <v>0</v>
      </c>
      <c r="J11" s="166">
        <v>1</v>
      </c>
      <c r="K11" s="166">
        <v>0</v>
      </c>
      <c r="L11" s="166">
        <v>0</v>
      </c>
      <c r="M11" s="166">
        <f t="shared" si="6"/>
        <v>0</v>
      </c>
    </row>
    <row r="12" spans="1:13" x14ac:dyDescent="0.2">
      <c r="A12" s="172" t="s">
        <v>110</v>
      </c>
      <c r="B12" s="166">
        <f t="shared" ref="B12:B22" si="7">C12+D12</f>
        <v>3.3</v>
      </c>
      <c r="C12" s="166">
        <v>2.8</v>
      </c>
      <c r="D12" s="166">
        <v>0.5</v>
      </c>
      <c r="E12" s="166">
        <f t="shared" ref="E12:E22" si="8">B12*12</f>
        <v>39.599999999999994</v>
      </c>
      <c r="F12" s="166">
        <f t="shared" ref="F12:F22" si="9">SUM(H12:L12)</f>
        <v>40</v>
      </c>
      <c r="G12" s="168">
        <f t="shared" ref="G12:G21" si="10">+SUM(H12:I12)</f>
        <v>40</v>
      </c>
      <c r="H12" s="166">
        <v>0</v>
      </c>
      <c r="I12" s="166">
        <v>40</v>
      </c>
      <c r="J12" s="166">
        <v>0</v>
      </c>
      <c r="K12" s="166">
        <v>0</v>
      </c>
      <c r="L12" s="166">
        <v>0</v>
      </c>
      <c r="M12" s="166">
        <f t="shared" ref="M12:M21" si="11">+SUM(K12:L12)</f>
        <v>0</v>
      </c>
    </row>
    <row r="13" spans="1:13" x14ac:dyDescent="0.2">
      <c r="A13" s="172" t="s">
        <v>111</v>
      </c>
      <c r="B13" s="166">
        <f t="shared" si="7"/>
        <v>3.3</v>
      </c>
      <c r="C13" s="166">
        <v>2.8</v>
      </c>
      <c r="D13" s="166">
        <v>0.5</v>
      </c>
      <c r="E13" s="166">
        <f t="shared" si="8"/>
        <v>39.599999999999994</v>
      </c>
      <c r="F13" s="166">
        <f t="shared" si="9"/>
        <v>40</v>
      </c>
      <c r="G13" s="168">
        <f t="shared" si="10"/>
        <v>30</v>
      </c>
      <c r="H13" s="173">
        <v>0</v>
      </c>
      <c r="I13" s="166">
        <v>30</v>
      </c>
      <c r="J13" s="173">
        <v>0</v>
      </c>
      <c r="K13" s="166">
        <v>10</v>
      </c>
      <c r="L13" s="173">
        <v>0</v>
      </c>
      <c r="M13" s="166">
        <f t="shared" si="11"/>
        <v>10</v>
      </c>
    </row>
    <row r="14" spans="1:13" x14ac:dyDescent="0.2">
      <c r="A14" s="172" t="s">
        <v>13</v>
      </c>
      <c r="B14" s="166">
        <f t="shared" si="7"/>
        <v>3.3</v>
      </c>
      <c r="C14" s="166">
        <v>2.8</v>
      </c>
      <c r="D14" s="166">
        <v>0.5</v>
      </c>
      <c r="E14" s="166">
        <f t="shared" si="8"/>
        <v>39.599999999999994</v>
      </c>
      <c r="F14" s="166">
        <f t="shared" si="9"/>
        <v>40</v>
      </c>
      <c r="G14" s="168">
        <f t="shared" si="10"/>
        <v>40</v>
      </c>
      <c r="H14" s="173">
        <v>0</v>
      </c>
      <c r="I14" s="166">
        <v>40</v>
      </c>
      <c r="J14" s="173">
        <v>0</v>
      </c>
      <c r="K14" s="166">
        <v>0</v>
      </c>
      <c r="L14" s="173">
        <v>0</v>
      </c>
      <c r="M14" s="166">
        <f t="shared" si="11"/>
        <v>0</v>
      </c>
    </row>
    <row r="15" spans="1:13" x14ac:dyDescent="0.2">
      <c r="A15" s="172" t="s">
        <v>112</v>
      </c>
      <c r="B15" s="166">
        <f t="shared" si="7"/>
        <v>3.3</v>
      </c>
      <c r="C15" s="166">
        <v>2.8</v>
      </c>
      <c r="D15" s="166">
        <v>0.5</v>
      </c>
      <c r="E15" s="166">
        <f t="shared" si="8"/>
        <v>39.599999999999994</v>
      </c>
      <c r="F15" s="166">
        <f t="shared" si="9"/>
        <v>40</v>
      </c>
      <c r="G15" s="168">
        <f t="shared" si="10"/>
        <v>30</v>
      </c>
      <c r="H15" s="173">
        <v>0</v>
      </c>
      <c r="I15" s="166">
        <v>30</v>
      </c>
      <c r="J15" s="173">
        <v>0</v>
      </c>
      <c r="K15" s="166">
        <v>10</v>
      </c>
      <c r="L15" s="173">
        <v>0</v>
      </c>
      <c r="M15" s="166">
        <f t="shared" si="11"/>
        <v>10</v>
      </c>
    </row>
    <row r="16" spans="1:13" x14ac:dyDescent="0.2">
      <c r="A16" s="172" t="s">
        <v>367</v>
      </c>
      <c r="B16" s="166">
        <f t="shared" si="7"/>
        <v>3.3</v>
      </c>
      <c r="C16" s="166">
        <v>2</v>
      </c>
      <c r="D16" s="166">
        <v>1.3</v>
      </c>
      <c r="E16" s="166">
        <f t="shared" si="8"/>
        <v>39.599999999999994</v>
      </c>
      <c r="F16" s="166">
        <f t="shared" si="9"/>
        <v>40</v>
      </c>
      <c r="G16" s="168">
        <f t="shared" si="10"/>
        <v>0</v>
      </c>
      <c r="H16" s="173">
        <v>0</v>
      </c>
      <c r="I16" s="166">
        <v>0</v>
      </c>
      <c r="J16" s="173">
        <v>0</v>
      </c>
      <c r="K16" s="166">
        <v>40</v>
      </c>
      <c r="L16" s="173">
        <v>0</v>
      </c>
      <c r="M16" s="166">
        <f t="shared" si="11"/>
        <v>40</v>
      </c>
    </row>
    <row r="17" spans="1:13" x14ac:dyDescent="0.2">
      <c r="A17" s="172" t="s">
        <v>113</v>
      </c>
      <c r="B17" s="166">
        <f t="shared" si="7"/>
        <v>3.3</v>
      </c>
      <c r="C17" s="166">
        <v>2.8</v>
      </c>
      <c r="D17" s="166">
        <v>0.5</v>
      </c>
      <c r="E17" s="166">
        <f t="shared" si="8"/>
        <v>39.599999999999994</v>
      </c>
      <c r="F17" s="166">
        <f t="shared" si="9"/>
        <v>40</v>
      </c>
      <c r="G17" s="168">
        <f t="shared" si="10"/>
        <v>17</v>
      </c>
      <c r="H17" s="166">
        <v>0</v>
      </c>
      <c r="I17" s="173">
        <v>17</v>
      </c>
      <c r="J17" s="173">
        <v>8</v>
      </c>
      <c r="K17" s="166">
        <v>15</v>
      </c>
      <c r="L17" s="166">
        <v>0</v>
      </c>
      <c r="M17" s="166">
        <f t="shared" si="11"/>
        <v>15</v>
      </c>
    </row>
    <row r="18" spans="1:13" x14ac:dyDescent="0.2">
      <c r="A18" s="172" t="s">
        <v>114</v>
      </c>
      <c r="B18" s="166">
        <f t="shared" si="7"/>
        <v>2.5</v>
      </c>
      <c r="C18" s="166">
        <v>1.5</v>
      </c>
      <c r="D18" s="166">
        <v>1</v>
      </c>
      <c r="E18" s="166">
        <f t="shared" si="8"/>
        <v>30</v>
      </c>
      <c r="F18" s="166">
        <f t="shared" si="9"/>
        <v>30</v>
      </c>
      <c r="G18" s="168">
        <f t="shared" si="10"/>
        <v>0</v>
      </c>
      <c r="H18" s="173">
        <v>0</v>
      </c>
      <c r="I18" s="166">
        <v>0</v>
      </c>
      <c r="J18" s="166">
        <v>0</v>
      </c>
      <c r="K18" s="166">
        <v>20</v>
      </c>
      <c r="L18" s="173">
        <v>10</v>
      </c>
      <c r="M18" s="166">
        <f t="shared" si="11"/>
        <v>30</v>
      </c>
    </row>
    <row r="19" spans="1:13" x14ac:dyDescent="0.2">
      <c r="A19" s="172" t="s">
        <v>14</v>
      </c>
      <c r="B19" s="166">
        <f t="shared" si="7"/>
        <v>3.3</v>
      </c>
      <c r="C19" s="166">
        <v>2.8</v>
      </c>
      <c r="D19" s="166">
        <v>0.5</v>
      </c>
      <c r="E19" s="166">
        <f t="shared" si="8"/>
        <v>39.599999999999994</v>
      </c>
      <c r="F19" s="166">
        <f t="shared" si="9"/>
        <v>40</v>
      </c>
      <c r="G19" s="168">
        <f t="shared" si="10"/>
        <v>40</v>
      </c>
      <c r="H19" s="173">
        <v>40</v>
      </c>
      <c r="I19" s="173">
        <v>0</v>
      </c>
      <c r="J19" s="173">
        <v>0</v>
      </c>
      <c r="K19" s="166">
        <v>0</v>
      </c>
      <c r="L19" s="166">
        <v>0</v>
      </c>
      <c r="M19" s="166">
        <f t="shared" si="11"/>
        <v>0</v>
      </c>
    </row>
    <row r="20" spans="1:13" x14ac:dyDescent="0.2">
      <c r="A20" s="172" t="s">
        <v>15</v>
      </c>
      <c r="B20" s="166">
        <f t="shared" si="7"/>
        <v>3.3</v>
      </c>
      <c r="C20" s="166">
        <v>2.8</v>
      </c>
      <c r="D20" s="166">
        <v>0.5</v>
      </c>
      <c r="E20" s="166">
        <f t="shared" si="8"/>
        <v>39.599999999999994</v>
      </c>
      <c r="F20" s="166">
        <f t="shared" si="9"/>
        <v>40</v>
      </c>
      <c r="G20" s="168">
        <f t="shared" si="10"/>
        <v>40</v>
      </c>
      <c r="H20" s="166">
        <v>40</v>
      </c>
      <c r="I20" s="166">
        <v>0</v>
      </c>
      <c r="J20" s="173">
        <v>0</v>
      </c>
      <c r="K20" s="173">
        <v>0</v>
      </c>
      <c r="L20" s="173">
        <v>0</v>
      </c>
      <c r="M20" s="166">
        <f t="shared" si="11"/>
        <v>0</v>
      </c>
    </row>
    <row r="21" spans="1:13" x14ac:dyDescent="0.2">
      <c r="A21" s="172" t="s">
        <v>115</v>
      </c>
      <c r="B21" s="166">
        <f t="shared" si="7"/>
        <v>3.3</v>
      </c>
      <c r="C21" s="166">
        <v>2.8</v>
      </c>
      <c r="D21" s="166">
        <v>0.5</v>
      </c>
      <c r="E21" s="166">
        <f t="shared" si="8"/>
        <v>39.599999999999994</v>
      </c>
      <c r="F21" s="166">
        <f t="shared" si="9"/>
        <v>40</v>
      </c>
      <c r="G21" s="168">
        <f t="shared" si="10"/>
        <v>40</v>
      </c>
      <c r="H21" s="166">
        <v>40</v>
      </c>
      <c r="I21" s="166">
        <v>0</v>
      </c>
      <c r="J21" s="173">
        <v>0</v>
      </c>
      <c r="K21" s="173">
        <v>0</v>
      </c>
      <c r="L21" s="173">
        <v>0</v>
      </c>
      <c r="M21" s="166">
        <f t="shared" si="11"/>
        <v>0</v>
      </c>
    </row>
    <row r="22" spans="1:13" x14ac:dyDescent="0.2">
      <c r="A22" s="172" t="s">
        <v>116</v>
      </c>
      <c r="B22" s="166">
        <f t="shared" si="7"/>
        <v>1.7</v>
      </c>
      <c r="C22" s="166">
        <v>1.45</v>
      </c>
      <c r="D22" s="166">
        <v>0.25</v>
      </c>
      <c r="E22" s="166">
        <f t="shared" si="8"/>
        <v>20.399999999999999</v>
      </c>
      <c r="F22" s="166">
        <f t="shared" si="9"/>
        <v>20</v>
      </c>
      <c r="G22" s="168">
        <f t="shared" ref="G22" si="12">+SUM(H22:I22)</f>
        <v>0</v>
      </c>
      <c r="H22" s="166">
        <v>0</v>
      </c>
      <c r="I22" s="173">
        <v>0</v>
      </c>
      <c r="J22" s="173">
        <v>0</v>
      </c>
      <c r="K22" s="173">
        <v>15</v>
      </c>
      <c r="L22" s="173">
        <v>5</v>
      </c>
      <c r="M22" s="166">
        <f t="shared" ref="M22" si="13">+SUM(K22:L22)</f>
        <v>20</v>
      </c>
    </row>
    <row r="23" spans="1:13" x14ac:dyDescent="0.2">
      <c r="A23" s="172"/>
      <c r="B23" s="166"/>
      <c r="C23" s="166"/>
      <c r="D23" s="166"/>
      <c r="E23" s="166"/>
      <c r="F23" s="166"/>
      <c r="G23" s="168"/>
      <c r="H23" s="166"/>
      <c r="I23" s="173"/>
      <c r="J23" s="173"/>
      <c r="K23" s="173"/>
      <c r="L23" s="173"/>
      <c r="M23" s="166"/>
    </row>
    <row r="25" spans="1:13" x14ac:dyDescent="0.2">
      <c r="A25" s="13"/>
      <c r="B25" s="14"/>
      <c r="C25" s="1"/>
      <c r="D25" s="1"/>
      <c r="E25" s="1"/>
      <c r="F25" s="1"/>
      <c r="G25" s="1"/>
      <c r="H25" s="1"/>
      <c r="I25" s="1"/>
      <c r="J25" s="1"/>
      <c r="K25" s="1"/>
      <c r="L25" s="1"/>
      <c r="M25" s="1"/>
    </row>
    <row r="26" spans="1:13" x14ac:dyDescent="0.2">
      <c r="B26" s="1"/>
      <c r="C26" s="1"/>
      <c r="D26" s="1"/>
      <c r="E26" s="1"/>
      <c r="F26" s="1"/>
      <c r="G26" s="1"/>
      <c r="H26" s="1"/>
      <c r="I26" s="1"/>
      <c r="J26" s="1"/>
      <c r="K26" s="1"/>
      <c r="L26" s="1"/>
      <c r="M26" s="1"/>
    </row>
    <row r="27" spans="1:13" x14ac:dyDescent="0.2">
      <c r="A27" s="172" t="s">
        <v>17</v>
      </c>
      <c r="B27" s="166"/>
      <c r="C27" s="177"/>
      <c r="D27" s="177"/>
      <c r="E27" s="166"/>
      <c r="F27" s="166"/>
      <c r="G27" s="168"/>
      <c r="H27" s="173"/>
      <c r="I27" s="177"/>
      <c r="J27" s="173"/>
      <c r="K27" s="177"/>
      <c r="L27" s="173"/>
      <c r="M27" s="166"/>
    </row>
    <row r="28" spans="1:13" x14ac:dyDescent="0.2">
      <c r="A28" s="167"/>
      <c r="B28" s="166" t="s">
        <v>2</v>
      </c>
      <c r="C28" s="165" t="s">
        <v>3</v>
      </c>
      <c r="D28" s="165" t="s">
        <v>4</v>
      </c>
      <c r="E28" s="165" t="s">
        <v>86</v>
      </c>
      <c r="F28" s="166" t="s">
        <v>5</v>
      </c>
      <c r="G28" s="168" t="s">
        <v>6</v>
      </c>
      <c r="H28" s="173" t="s">
        <v>7</v>
      </c>
      <c r="I28" s="165" t="s">
        <v>8</v>
      </c>
      <c r="J28" s="173" t="s">
        <v>9</v>
      </c>
      <c r="K28" s="165" t="s">
        <v>10</v>
      </c>
      <c r="L28" s="165" t="s">
        <v>11</v>
      </c>
      <c r="M28" s="166" t="s">
        <v>12</v>
      </c>
    </row>
    <row r="29" spans="1:13" x14ac:dyDescent="0.2">
      <c r="A29" s="167" t="s">
        <v>19</v>
      </c>
      <c r="B29" s="166">
        <f t="shared" ref="B29:B37" si="14">C29+D29</f>
        <v>4.25</v>
      </c>
      <c r="C29" s="165">
        <v>3</v>
      </c>
      <c r="D29" s="165">
        <v>1.25</v>
      </c>
      <c r="E29" s="166">
        <f t="shared" ref="E29:E48" si="15">B29*12</f>
        <v>51</v>
      </c>
      <c r="F29" s="166">
        <f t="shared" ref="F29:F48" si="16">SUM(H29:L29)</f>
        <v>51</v>
      </c>
      <c r="G29" s="178">
        <f t="shared" ref="G29:G48" si="17">+SUM(H29:I29)</f>
        <v>0</v>
      </c>
      <c r="H29" s="165">
        <v>0</v>
      </c>
      <c r="I29" s="174">
        <v>0</v>
      </c>
      <c r="J29" s="174">
        <v>0</v>
      </c>
      <c r="K29" s="165">
        <v>38</v>
      </c>
      <c r="L29" s="174">
        <v>13</v>
      </c>
      <c r="M29" s="179">
        <f t="shared" ref="M29:M48" si="18">+SUM(K29:L29)</f>
        <v>51</v>
      </c>
    </row>
    <row r="30" spans="1:13" x14ac:dyDescent="0.2">
      <c r="A30" s="167" t="s">
        <v>128</v>
      </c>
      <c r="B30" s="166">
        <f t="shared" si="14"/>
        <v>3.75</v>
      </c>
      <c r="C30" s="165">
        <v>3</v>
      </c>
      <c r="D30" s="165">
        <v>0.75</v>
      </c>
      <c r="E30" s="166">
        <f t="shared" si="15"/>
        <v>45</v>
      </c>
      <c r="F30" s="166">
        <f t="shared" si="16"/>
        <v>45</v>
      </c>
      <c r="G30" s="168">
        <f t="shared" si="17"/>
        <v>12</v>
      </c>
      <c r="H30" s="173">
        <v>12</v>
      </c>
      <c r="I30" s="173">
        <v>0</v>
      </c>
      <c r="J30" s="173">
        <v>0</v>
      </c>
      <c r="K30" s="165">
        <v>33</v>
      </c>
      <c r="L30" s="165">
        <v>0</v>
      </c>
      <c r="M30" s="166">
        <f t="shared" si="18"/>
        <v>33</v>
      </c>
    </row>
    <row r="31" spans="1:13" x14ac:dyDescent="0.2">
      <c r="A31" s="167" t="s">
        <v>20</v>
      </c>
      <c r="B31" s="166">
        <f t="shared" ref="B31:B32" si="19">C31+D31</f>
        <v>4.25</v>
      </c>
      <c r="C31" s="165">
        <v>3</v>
      </c>
      <c r="D31" s="165">
        <v>1.25</v>
      </c>
      <c r="E31" s="166">
        <f t="shared" ref="E31:E32" si="20">B31*12</f>
        <v>51</v>
      </c>
      <c r="F31" s="166">
        <f t="shared" ref="F31:F32" si="21">SUM(H31:L31)</f>
        <v>51</v>
      </c>
      <c r="G31" s="168">
        <f t="shared" ref="G31:G32" si="22">+SUM(H31:I31)</f>
        <v>0</v>
      </c>
      <c r="H31" s="173">
        <v>0</v>
      </c>
      <c r="I31" s="173">
        <v>0</v>
      </c>
      <c r="J31" s="173">
        <v>0</v>
      </c>
      <c r="K31" s="165">
        <v>36</v>
      </c>
      <c r="L31" s="165">
        <v>15</v>
      </c>
      <c r="M31" s="166">
        <f t="shared" ref="M31:M32" si="23">+SUM(K31:L31)</f>
        <v>51</v>
      </c>
    </row>
    <row r="32" spans="1:13" x14ac:dyDescent="0.2">
      <c r="A32" s="167" t="s">
        <v>21</v>
      </c>
      <c r="B32" s="166">
        <f t="shared" si="19"/>
        <v>4</v>
      </c>
      <c r="C32" s="165">
        <v>3</v>
      </c>
      <c r="D32" s="165">
        <v>1</v>
      </c>
      <c r="E32" s="166">
        <f t="shared" si="20"/>
        <v>48</v>
      </c>
      <c r="F32" s="166">
        <f t="shared" si="21"/>
        <v>48</v>
      </c>
      <c r="G32" s="168">
        <f t="shared" si="22"/>
        <v>0</v>
      </c>
      <c r="H32" s="165">
        <v>0</v>
      </c>
      <c r="I32" s="173">
        <v>0</v>
      </c>
      <c r="J32" s="173">
        <v>0</v>
      </c>
      <c r="K32" s="165">
        <v>21</v>
      </c>
      <c r="L32" s="165">
        <v>27</v>
      </c>
      <c r="M32" s="166">
        <f t="shared" si="23"/>
        <v>48</v>
      </c>
    </row>
    <row r="33" spans="1:13" x14ac:dyDescent="0.2">
      <c r="A33" s="167" t="s">
        <v>22</v>
      </c>
      <c r="B33" s="166">
        <f t="shared" si="14"/>
        <v>4</v>
      </c>
      <c r="C33" s="165">
        <v>3</v>
      </c>
      <c r="D33" s="165">
        <v>1</v>
      </c>
      <c r="E33" s="166">
        <f t="shared" si="15"/>
        <v>48</v>
      </c>
      <c r="F33" s="166">
        <f t="shared" si="16"/>
        <v>48</v>
      </c>
      <c r="G33" s="168">
        <f t="shared" si="17"/>
        <v>0</v>
      </c>
      <c r="H33" s="165">
        <v>0</v>
      </c>
      <c r="I33" s="165">
        <v>0</v>
      </c>
      <c r="J33" s="173">
        <v>0</v>
      </c>
      <c r="K33" s="165">
        <v>26</v>
      </c>
      <c r="L33" s="173">
        <v>22</v>
      </c>
      <c r="M33" s="166">
        <f t="shared" si="18"/>
        <v>48</v>
      </c>
    </row>
    <row r="34" spans="1:13" x14ac:dyDescent="0.2">
      <c r="A34" s="167" t="s">
        <v>23</v>
      </c>
      <c r="B34" s="166">
        <f t="shared" si="14"/>
        <v>4</v>
      </c>
      <c r="C34" s="165">
        <v>3</v>
      </c>
      <c r="D34" s="165">
        <v>1</v>
      </c>
      <c r="E34" s="166">
        <f t="shared" si="15"/>
        <v>48</v>
      </c>
      <c r="F34" s="166">
        <f t="shared" si="16"/>
        <v>48</v>
      </c>
      <c r="G34" s="168">
        <f t="shared" si="17"/>
        <v>12</v>
      </c>
      <c r="H34" s="173">
        <v>12</v>
      </c>
      <c r="I34" s="173">
        <v>0</v>
      </c>
      <c r="J34" s="173">
        <v>0</v>
      </c>
      <c r="K34" s="165">
        <v>24</v>
      </c>
      <c r="L34" s="165">
        <v>12</v>
      </c>
      <c r="M34" s="166">
        <f t="shared" si="18"/>
        <v>36</v>
      </c>
    </row>
    <row r="35" spans="1:13" x14ac:dyDescent="0.2">
      <c r="A35" s="167" t="s">
        <v>24</v>
      </c>
      <c r="B35" s="166">
        <f t="shared" si="14"/>
        <v>3.75</v>
      </c>
      <c r="C35" s="165">
        <v>3</v>
      </c>
      <c r="D35" s="165">
        <v>0.75</v>
      </c>
      <c r="E35" s="166">
        <f t="shared" si="15"/>
        <v>45</v>
      </c>
      <c r="F35" s="166">
        <f t="shared" si="16"/>
        <v>45</v>
      </c>
      <c r="G35" s="168">
        <f t="shared" si="17"/>
        <v>27</v>
      </c>
      <c r="H35" s="173">
        <v>0</v>
      </c>
      <c r="I35" s="173">
        <v>27</v>
      </c>
      <c r="J35" s="173">
        <v>0</v>
      </c>
      <c r="K35" s="165">
        <v>18</v>
      </c>
      <c r="L35" s="165">
        <v>0</v>
      </c>
      <c r="M35" s="166">
        <f t="shared" si="18"/>
        <v>18</v>
      </c>
    </row>
    <row r="36" spans="1:13" x14ac:dyDescent="0.2">
      <c r="A36" s="167" t="s">
        <v>377</v>
      </c>
      <c r="B36" s="166">
        <f>C36+D36</f>
        <v>5</v>
      </c>
      <c r="C36" s="165">
        <v>3</v>
      </c>
      <c r="D36" s="165">
        <v>2</v>
      </c>
      <c r="E36" s="166">
        <f>B36*12</f>
        <v>60</v>
      </c>
      <c r="F36" s="166">
        <f>SUM(H36:L36)</f>
        <v>60</v>
      </c>
      <c r="G36" s="168">
        <f>+SUM(H36:I36)</f>
        <v>0</v>
      </c>
      <c r="H36" s="165">
        <v>0</v>
      </c>
      <c r="I36" s="173">
        <v>0</v>
      </c>
      <c r="J36" s="173">
        <v>18</v>
      </c>
      <c r="K36" s="165">
        <v>0</v>
      </c>
      <c r="L36" s="173">
        <v>42</v>
      </c>
      <c r="M36" s="166">
        <f>+SUM(K36:L36)</f>
        <v>42</v>
      </c>
    </row>
    <row r="37" spans="1:13" x14ac:dyDescent="0.2">
      <c r="A37" s="167" t="s">
        <v>376</v>
      </c>
      <c r="B37" s="166">
        <f t="shared" si="14"/>
        <v>3</v>
      </c>
      <c r="C37" s="165">
        <v>1.5</v>
      </c>
      <c r="D37" s="165">
        <v>1.5</v>
      </c>
      <c r="E37" s="166">
        <f t="shared" si="15"/>
        <v>36</v>
      </c>
      <c r="F37" s="166">
        <f t="shared" si="16"/>
        <v>36</v>
      </c>
      <c r="G37" s="168">
        <f>+SUM(H37:I37)</f>
        <v>0</v>
      </c>
      <c r="H37" s="173">
        <v>0</v>
      </c>
      <c r="I37" s="173">
        <v>0</v>
      </c>
      <c r="J37" s="174">
        <v>0</v>
      </c>
      <c r="K37" s="165">
        <v>18</v>
      </c>
      <c r="L37" s="165">
        <v>18</v>
      </c>
      <c r="M37" s="166">
        <f>+SUM(K37:L37)</f>
        <v>36</v>
      </c>
    </row>
    <row r="38" spans="1:13" x14ac:dyDescent="0.2">
      <c r="A38" s="167" t="s">
        <v>25</v>
      </c>
      <c r="B38" s="166">
        <f t="shared" ref="B38:B42" si="24">C38+D38</f>
        <v>4</v>
      </c>
      <c r="C38" s="165">
        <v>3</v>
      </c>
      <c r="D38" s="165">
        <v>1</v>
      </c>
      <c r="E38" s="166">
        <f t="shared" ref="E38:E42" si="25">B38*12</f>
        <v>48</v>
      </c>
      <c r="F38" s="166">
        <f t="shared" ref="F38:F42" si="26">SUM(H38:L38)</f>
        <v>48</v>
      </c>
      <c r="G38" s="168">
        <f t="shared" ref="G38" si="27">+SUM(H38:I38)</f>
        <v>12</v>
      </c>
      <c r="H38" s="173">
        <v>12</v>
      </c>
      <c r="I38" s="173">
        <v>0</v>
      </c>
      <c r="J38" s="165">
        <v>0</v>
      </c>
      <c r="K38" s="173">
        <v>36</v>
      </c>
      <c r="L38" s="173">
        <v>0</v>
      </c>
      <c r="M38" s="166">
        <f t="shared" ref="M38" si="28">+SUM(K38:L38)</f>
        <v>36</v>
      </c>
    </row>
    <row r="39" spans="1:13" x14ac:dyDescent="0.2">
      <c r="A39" s="167" t="s">
        <v>29</v>
      </c>
      <c r="B39" s="166">
        <f t="shared" si="24"/>
        <v>3.5</v>
      </c>
      <c r="C39" s="165">
        <v>3</v>
      </c>
      <c r="D39" s="165">
        <v>0.5</v>
      </c>
      <c r="E39" s="166">
        <f t="shared" si="25"/>
        <v>42</v>
      </c>
      <c r="F39" s="166">
        <f t="shared" si="26"/>
        <v>42</v>
      </c>
      <c r="G39" s="168">
        <f>+SUM(H39:I39)</f>
        <v>31</v>
      </c>
      <c r="H39" s="165">
        <v>31</v>
      </c>
      <c r="I39" s="173">
        <v>0</v>
      </c>
      <c r="J39" s="173">
        <v>0</v>
      </c>
      <c r="K39" s="165">
        <v>11</v>
      </c>
      <c r="L39" s="173">
        <v>0</v>
      </c>
      <c r="M39" s="166">
        <f>+SUM(K39:L39)</f>
        <v>11</v>
      </c>
    </row>
    <row r="40" spans="1:13" x14ac:dyDescent="0.2">
      <c r="A40" s="167" t="s">
        <v>26</v>
      </c>
      <c r="B40" s="166">
        <f t="shared" si="24"/>
        <v>4.25</v>
      </c>
      <c r="C40" s="165">
        <v>3</v>
      </c>
      <c r="D40" s="165">
        <v>1.25</v>
      </c>
      <c r="E40" s="166">
        <f t="shared" si="25"/>
        <v>51</v>
      </c>
      <c r="F40" s="166">
        <f t="shared" si="26"/>
        <v>51</v>
      </c>
      <c r="G40" s="168">
        <f t="shared" ref="G40:G42" si="29">+SUM(H40:I40)</f>
        <v>0</v>
      </c>
      <c r="H40" s="173">
        <v>0</v>
      </c>
      <c r="I40" s="173">
        <v>0</v>
      </c>
      <c r="J40" s="173">
        <v>0</v>
      </c>
      <c r="K40" s="165">
        <v>26</v>
      </c>
      <c r="L40" s="165">
        <v>25</v>
      </c>
      <c r="M40" s="166">
        <f t="shared" ref="M40:M42" si="30">+SUM(K40:L40)</f>
        <v>51</v>
      </c>
    </row>
    <row r="41" spans="1:13" x14ac:dyDescent="0.2">
      <c r="A41" s="167" t="s">
        <v>27</v>
      </c>
      <c r="B41" s="166">
        <f t="shared" si="24"/>
        <v>4</v>
      </c>
      <c r="C41" s="165">
        <v>3</v>
      </c>
      <c r="D41" s="165">
        <v>1</v>
      </c>
      <c r="E41" s="166">
        <f t="shared" si="25"/>
        <v>48</v>
      </c>
      <c r="F41" s="166">
        <f t="shared" si="26"/>
        <v>48</v>
      </c>
      <c r="G41" s="168">
        <f t="shared" si="29"/>
        <v>0</v>
      </c>
      <c r="H41" s="174">
        <v>0</v>
      </c>
      <c r="I41" s="174">
        <v>0</v>
      </c>
      <c r="J41" s="174">
        <v>0</v>
      </c>
      <c r="K41" s="165">
        <v>36</v>
      </c>
      <c r="L41" s="165">
        <v>12</v>
      </c>
      <c r="M41" s="166">
        <f t="shared" si="30"/>
        <v>48</v>
      </c>
    </row>
    <row r="42" spans="1:13" x14ac:dyDescent="0.2">
      <c r="A42" s="167" t="s">
        <v>127</v>
      </c>
      <c r="B42" s="166">
        <f t="shared" si="24"/>
        <v>3.5</v>
      </c>
      <c r="C42" s="165">
        <v>3</v>
      </c>
      <c r="D42" s="165">
        <v>0.5</v>
      </c>
      <c r="E42" s="166">
        <f t="shared" si="25"/>
        <v>42</v>
      </c>
      <c r="F42" s="166">
        <f t="shared" si="26"/>
        <v>42</v>
      </c>
      <c r="G42" s="168">
        <f t="shared" si="29"/>
        <v>21</v>
      </c>
      <c r="H42" s="173">
        <v>21</v>
      </c>
      <c r="I42" s="173">
        <v>0</v>
      </c>
      <c r="J42" s="173">
        <v>0</v>
      </c>
      <c r="K42" s="165">
        <v>21</v>
      </c>
      <c r="L42" s="165">
        <v>0</v>
      </c>
      <c r="M42" s="166">
        <f t="shared" si="30"/>
        <v>21</v>
      </c>
    </row>
    <row r="43" spans="1:13" x14ac:dyDescent="0.2">
      <c r="A43" s="167" t="s">
        <v>28</v>
      </c>
      <c r="B43" s="166">
        <f t="shared" ref="B43:B48" si="31">C43+D43</f>
        <v>3.75</v>
      </c>
      <c r="C43" s="165">
        <v>3</v>
      </c>
      <c r="D43" s="165">
        <v>0.75</v>
      </c>
      <c r="E43" s="166">
        <f t="shared" si="15"/>
        <v>45</v>
      </c>
      <c r="F43" s="166">
        <f t="shared" si="16"/>
        <v>45</v>
      </c>
      <c r="G43" s="168">
        <f t="shared" si="17"/>
        <v>0</v>
      </c>
      <c r="H43" s="173">
        <v>0</v>
      </c>
      <c r="I43" s="173">
        <v>0</v>
      </c>
      <c r="J43" s="173">
        <v>0</v>
      </c>
      <c r="K43" s="165">
        <v>24</v>
      </c>
      <c r="L43" s="165">
        <v>21</v>
      </c>
      <c r="M43" s="166">
        <f t="shared" si="18"/>
        <v>45</v>
      </c>
    </row>
    <row r="44" spans="1:13" x14ac:dyDescent="0.2">
      <c r="A44" s="167" t="s">
        <v>80</v>
      </c>
      <c r="B44" s="166">
        <f t="shared" si="31"/>
        <v>3.5</v>
      </c>
      <c r="C44" s="165">
        <v>1</v>
      </c>
      <c r="D44" s="165">
        <v>2.5</v>
      </c>
      <c r="E44" s="166">
        <f t="shared" si="15"/>
        <v>42</v>
      </c>
      <c r="F44" s="166">
        <f t="shared" si="16"/>
        <v>42</v>
      </c>
      <c r="G44" s="168">
        <f>+SUM(H44:I44)</f>
        <v>0</v>
      </c>
      <c r="H44" s="174">
        <v>0</v>
      </c>
      <c r="I44" s="173">
        <v>0</v>
      </c>
      <c r="J44" s="165">
        <v>15</v>
      </c>
      <c r="K44" s="174">
        <v>0</v>
      </c>
      <c r="L44" s="173">
        <v>27</v>
      </c>
      <c r="M44" s="166">
        <f t="shared" si="18"/>
        <v>27</v>
      </c>
    </row>
    <row r="45" spans="1:13" x14ac:dyDescent="0.2">
      <c r="A45" s="167" t="s">
        <v>96</v>
      </c>
      <c r="B45" s="166">
        <f t="shared" si="31"/>
        <v>3.5</v>
      </c>
      <c r="C45" s="165">
        <v>3</v>
      </c>
      <c r="D45" s="165">
        <v>0.5</v>
      </c>
      <c r="E45" s="166">
        <f t="shared" si="15"/>
        <v>42</v>
      </c>
      <c r="F45" s="166">
        <f t="shared" si="16"/>
        <v>42</v>
      </c>
      <c r="G45" s="168">
        <f t="shared" si="17"/>
        <v>42</v>
      </c>
      <c r="H45" s="173">
        <v>42</v>
      </c>
      <c r="I45" s="173">
        <v>0</v>
      </c>
      <c r="J45" s="173">
        <v>0</v>
      </c>
      <c r="K45" s="165">
        <v>0</v>
      </c>
      <c r="L45" s="165">
        <v>0</v>
      </c>
      <c r="M45" s="166">
        <f t="shared" si="18"/>
        <v>0</v>
      </c>
    </row>
    <row r="46" spans="1:13" x14ac:dyDescent="0.2">
      <c r="A46" s="167" t="s">
        <v>378</v>
      </c>
      <c r="B46" s="166">
        <f>C46+D46</f>
        <v>3.5</v>
      </c>
      <c r="C46" s="165">
        <v>3</v>
      </c>
      <c r="D46" s="165">
        <v>0.5</v>
      </c>
      <c r="E46" s="166">
        <f>B46*12</f>
        <v>42</v>
      </c>
      <c r="F46" s="166">
        <f>SUM(H46:L46)</f>
        <v>42</v>
      </c>
      <c r="G46" s="168">
        <f>+SUM(H46:I46)</f>
        <v>29</v>
      </c>
      <c r="H46" s="173">
        <v>18</v>
      </c>
      <c r="I46" s="173">
        <v>11</v>
      </c>
      <c r="J46" s="165">
        <v>0</v>
      </c>
      <c r="K46" s="173">
        <v>13</v>
      </c>
      <c r="L46" s="173">
        <v>0</v>
      </c>
      <c r="M46" s="166">
        <f>+SUM(K46:L46)</f>
        <v>13</v>
      </c>
    </row>
    <row r="47" spans="1:13" x14ac:dyDescent="0.2">
      <c r="A47" s="218" t="s">
        <v>81</v>
      </c>
      <c r="B47" s="219">
        <f t="shared" si="31"/>
        <v>3</v>
      </c>
      <c r="C47" s="219">
        <v>3</v>
      </c>
      <c r="D47" s="219">
        <v>0</v>
      </c>
      <c r="E47" s="219">
        <f t="shared" si="15"/>
        <v>36</v>
      </c>
      <c r="F47" s="219">
        <f t="shared" si="16"/>
        <v>36</v>
      </c>
      <c r="G47" s="219">
        <f t="shared" si="17"/>
        <v>0</v>
      </c>
      <c r="H47" s="219">
        <v>0</v>
      </c>
      <c r="I47" s="219">
        <v>0</v>
      </c>
      <c r="J47" s="219">
        <v>36</v>
      </c>
      <c r="K47" s="219">
        <v>0</v>
      </c>
      <c r="L47" s="219">
        <v>0</v>
      </c>
      <c r="M47" s="220">
        <f t="shared" si="18"/>
        <v>0</v>
      </c>
    </row>
    <row r="48" spans="1:13" x14ac:dyDescent="0.2">
      <c r="A48" s="167" t="s">
        <v>97</v>
      </c>
      <c r="B48" s="166">
        <f t="shared" si="31"/>
        <v>3.25</v>
      </c>
      <c r="C48" s="165">
        <v>3</v>
      </c>
      <c r="D48" s="165">
        <v>0.25</v>
      </c>
      <c r="E48" s="166">
        <f t="shared" si="15"/>
        <v>39</v>
      </c>
      <c r="F48" s="166">
        <f t="shared" si="16"/>
        <v>39</v>
      </c>
      <c r="G48" s="178">
        <f t="shared" si="17"/>
        <v>18</v>
      </c>
      <c r="H48" s="165">
        <v>0</v>
      </c>
      <c r="I48" s="174">
        <v>18</v>
      </c>
      <c r="J48" s="174">
        <v>0</v>
      </c>
      <c r="K48" s="165">
        <v>21</v>
      </c>
      <c r="L48" s="174">
        <v>0</v>
      </c>
      <c r="M48" s="179">
        <f t="shared" si="18"/>
        <v>21</v>
      </c>
    </row>
    <row r="49" spans="1:13" x14ac:dyDescent="0.2">
      <c r="A49" s="167"/>
      <c r="B49" s="166"/>
      <c r="C49" s="165"/>
      <c r="D49" s="165"/>
      <c r="E49" s="166"/>
      <c r="F49" s="166"/>
      <c r="G49" s="178"/>
      <c r="H49" s="165"/>
      <c r="I49" s="174"/>
      <c r="J49" s="174"/>
      <c r="K49" s="165"/>
      <c r="L49" s="174"/>
      <c r="M49" s="179"/>
    </row>
    <row r="51" spans="1:13" x14ac:dyDescent="0.2">
      <c r="A51" s="13" t="s">
        <v>63</v>
      </c>
      <c r="B51" s="12"/>
      <c r="C51" s="1"/>
      <c r="D51" s="1"/>
      <c r="E51" s="1"/>
      <c r="F51" s="1"/>
      <c r="G51" s="1"/>
      <c r="H51" s="1"/>
      <c r="I51" s="1"/>
      <c r="J51" s="1"/>
      <c r="K51" s="1"/>
      <c r="L51" s="1"/>
      <c r="M51" s="1"/>
    </row>
    <row r="52" spans="1:13" x14ac:dyDescent="0.2">
      <c r="B52" s="1" t="s">
        <v>2</v>
      </c>
      <c r="C52" s="1" t="s">
        <v>3</v>
      </c>
      <c r="D52" s="1" t="s">
        <v>4</v>
      </c>
      <c r="E52" s="1" t="s">
        <v>86</v>
      </c>
      <c r="F52" s="1" t="s">
        <v>5</v>
      </c>
      <c r="G52" s="1" t="s">
        <v>6</v>
      </c>
      <c r="H52" s="1" t="s">
        <v>7</v>
      </c>
      <c r="I52" s="1" t="s">
        <v>8</v>
      </c>
      <c r="J52" s="1" t="s">
        <v>9</v>
      </c>
      <c r="K52" s="1" t="s">
        <v>10</v>
      </c>
      <c r="L52" s="1" t="s">
        <v>11</v>
      </c>
      <c r="M52" s="1" t="s">
        <v>12</v>
      </c>
    </row>
    <row r="53" spans="1:13" x14ac:dyDescent="0.2">
      <c r="A53" s="180" t="s">
        <v>31</v>
      </c>
      <c r="B53" s="166">
        <f>C53+D53</f>
        <v>7</v>
      </c>
      <c r="C53" s="181">
        <v>0</v>
      </c>
      <c r="D53" s="181">
        <v>7</v>
      </c>
      <c r="E53" s="166">
        <f>B53*12</f>
        <v>84</v>
      </c>
      <c r="F53" s="166">
        <f>SUM(H53:L53)</f>
        <v>84</v>
      </c>
      <c r="G53" s="182">
        <f>+SUM(H53:I53)</f>
        <v>0</v>
      </c>
      <c r="H53" s="181">
        <v>0</v>
      </c>
      <c r="I53" s="181">
        <v>0</v>
      </c>
      <c r="J53" s="181">
        <v>21</v>
      </c>
      <c r="K53" s="181">
        <v>0</v>
      </c>
      <c r="L53" s="181">
        <v>63</v>
      </c>
      <c r="M53" s="181">
        <f>+SUM(K53:L53)</f>
        <v>63</v>
      </c>
    </row>
    <row r="56" spans="1:13" x14ac:dyDescent="0.2">
      <c r="A56" s="13" t="s">
        <v>34</v>
      </c>
    </row>
    <row r="58" spans="1:13" x14ac:dyDescent="0.2">
      <c r="A58" s="3" t="s">
        <v>65</v>
      </c>
    </row>
    <row r="59" spans="1:13" x14ac:dyDescent="0.2">
      <c r="A59" s="172" t="s">
        <v>123</v>
      </c>
      <c r="B59" s="166">
        <f>C59+D59</f>
        <v>3.5</v>
      </c>
      <c r="C59" s="177">
        <v>3</v>
      </c>
      <c r="D59" s="177">
        <v>0.5</v>
      </c>
      <c r="E59" s="166">
        <f>B59*12</f>
        <v>42</v>
      </c>
      <c r="F59" s="166">
        <f>SUM(H59:L59)</f>
        <v>42</v>
      </c>
      <c r="G59" s="168">
        <f>SUM(H59:I59)</f>
        <v>31</v>
      </c>
      <c r="H59" s="173">
        <v>31</v>
      </c>
      <c r="I59" s="173">
        <v>0</v>
      </c>
      <c r="J59" s="173">
        <v>0</v>
      </c>
      <c r="K59" s="173">
        <v>11</v>
      </c>
      <c r="L59" s="173">
        <v>0</v>
      </c>
      <c r="M59" s="166">
        <f>SUM(K59:L59)</f>
        <v>11</v>
      </c>
    </row>
    <row r="60" spans="1:13" x14ac:dyDescent="0.2">
      <c r="A60" s="167" t="s">
        <v>117</v>
      </c>
      <c r="B60" s="166">
        <f>C60+D60</f>
        <v>4</v>
      </c>
      <c r="C60" s="165">
        <v>3</v>
      </c>
      <c r="D60" s="165">
        <v>1</v>
      </c>
      <c r="E60" s="166">
        <f>B60*12</f>
        <v>48</v>
      </c>
      <c r="F60" s="166">
        <f>SUM(H60:L60)</f>
        <v>48</v>
      </c>
      <c r="G60" s="168">
        <f>+SUM(H60:I60)</f>
        <v>0</v>
      </c>
      <c r="H60" s="174">
        <v>0</v>
      </c>
      <c r="I60" s="174">
        <v>0</v>
      </c>
      <c r="J60" s="174">
        <v>0</v>
      </c>
      <c r="K60" s="174">
        <v>26</v>
      </c>
      <c r="L60" s="174">
        <v>22</v>
      </c>
      <c r="M60" s="166">
        <f>+SUM(K60:L60)</f>
        <v>48</v>
      </c>
    </row>
    <row r="61" spans="1:13" x14ac:dyDescent="0.2">
      <c r="A61" s="167" t="s">
        <v>35</v>
      </c>
      <c r="B61" s="166">
        <f t="shared" ref="B61:B91" si="32">C61+D61</f>
        <v>4.25</v>
      </c>
      <c r="C61" s="165">
        <v>3</v>
      </c>
      <c r="D61" s="165">
        <v>1.25</v>
      </c>
      <c r="E61" s="166">
        <f t="shared" ref="E61:E88" si="33">B61*12</f>
        <v>51</v>
      </c>
      <c r="F61" s="166">
        <f t="shared" ref="F61:F88" si="34">SUM(H61:L61)</f>
        <v>51</v>
      </c>
      <c r="G61" s="168">
        <f t="shared" ref="G61:G71" si="35">+SUM(H61:I61)</f>
        <v>13</v>
      </c>
      <c r="H61" s="174">
        <v>0</v>
      </c>
      <c r="I61" s="174">
        <v>13</v>
      </c>
      <c r="J61" s="174">
        <v>0</v>
      </c>
      <c r="K61" s="174">
        <v>25</v>
      </c>
      <c r="L61" s="174">
        <v>13</v>
      </c>
      <c r="M61" s="166">
        <f t="shared" ref="M61:M66" si="36">+SUM(K61:L61)</f>
        <v>38</v>
      </c>
    </row>
    <row r="62" spans="1:13" x14ac:dyDescent="0.2">
      <c r="A62" s="167" t="s">
        <v>381</v>
      </c>
      <c r="B62" s="166">
        <f t="shared" ref="B62" si="37">C62+D62</f>
        <v>3.25</v>
      </c>
      <c r="C62" s="165">
        <v>3</v>
      </c>
      <c r="D62" s="165">
        <v>0.25</v>
      </c>
      <c r="E62" s="166">
        <f t="shared" ref="E62" si="38">B62*12</f>
        <v>39</v>
      </c>
      <c r="F62" s="166">
        <f t="shared" ref="F62" si="39">SUM(H62:L62)</f>
        <v>39</v>
      </c>
      <c r="G62" s="168">
        <f t="shared" ref="G62" si="40">+SUM(H62:I62)</f>
        <v>0</v>
      </c>
      <c r="H62" s="174">
        <v>0</v>
      </c>
      <c r="I62" s="174">
        <v>0</v>
      </c>
      <c r="J62" s="174">
        <v>0</v>
      </c>
      <c r="K62" s="165">
        <v>27</v>
      </c>
      <c r="L62" s="165">
        <v>12</v>
      </c>
      <c r="M62" s="166">
        <f t="shared" ref="M62" si="41">+SUM(K62:L62)</f>
        <v>39</v>
      </c>
    </row>
    <row r="63" spans="1:13" x14ac:dyDescent="0.2">
      <c r="A63" s="167" t="s">
        <v>121</v>
      </c>
      <c r="B63" s="166">
        <f>C63+D63</f>
        <v>3.5</v>
      </c>
      <c r="C63" s="165">
        <v>3</v>
      </c>
      <c r="D63" s="165">
        <v>0.5</v>
      </c>
      <c r="E63" s="166">
        <f>B63*12</f>
        <v>42</v>
      </c>
      <c r="F63" s="166">
        <f>SUM(H63:L63)</f>
        <v>42</v>
      </c>
      <c r="G63" s="168">
        <f>+SUM(H63:I63)</f>
        <v>0</v>
      </c>
      <c r="H63" s="173">
        <v>0</v>
      </c>
      <c r="I63" s="173">
        <v>0</v>
      </c>
      <c r="J63" s="173">
        <v>0</v>
      </c>
      <c r="K63" s="165">
        <v>31</v>
      </c>
      <c r="L63" s="165">
        <v>11</v>
      </c>
      <c r="M63" s="166">
        <f t="shared" si="36"/>
        <v>42</v>
      </c>
    </row>
    <row r="64" spans="1:13" x14ac:dyDescent="0.2">
      <c r="A64" s="167" t="s">
        <v>135</v>
      </c>
      <c r="B64" s="166">
        <f t="shared" ref="B64" si="42">C64+D64</f>
        <v>4.25</v>
      </c>
      <c r="C64" s="165">
        <v>3</v>
      </c>
      <c r="D64" s="165">
        <v>1.25</v>
      </c>
      <c r="E64" s="166">
        <f t="shared" ref="E64" si="43">B64*12</f>
        <v>51</v>
      </c>
      <c r="F64" s="166">
        <f t="shared" ref="F64" si="44">SUM(H64:L64)</f>
        <v>51</v>
      </c>
      <c r="G64" s="168">
        <f>+SUM(H64:I64)</f>
        <v>0</v>
      </c>
      <c r="H64" s="165">
        <v>0</v>
      </c>
      <c r="I64" s="165">
        <v>0</v>
      </c>
      <c r="J64" s="165">
        <v>0</v>
      </c>
      <c r="K64" s="165">
        <v>28</v>
      </c>
      <c r="L64" s="165">
        <v>23</v>
      </c>
      <c r="M64" s="166">
        <f>+SUM(K64:L64)</f>
        <v>51</v>
      </c>
    </row>
    <row r="65" spans="1:13" x14ac:dyDescent="0.2">
      <c r="A65" s="167" t="s">
        <v>105</v>
      </c>
      <c r="B65" s="166">
        <f t="shared" si="32"/>
        <v>3.5</v>
      </c>
      <c r="C65" s="165">
        <v>3</v>
      </c>
      <c r="D65" s="165">
        <v>0.5</v>
      </c>
      <c r="E65" s="166">
        <f t="shared" si="33"/>
        <v>42</v>
      </c>
      <c r="F65" s="166">
        <f t="shared" si="34"/>
        <v>42</v>
      </c>
      <c r="G65" s="168">
        <f t="shared" si="35"/>
        <v>14</v>
      </c>
      <c r="H65" s="165">
        <v>0</v>
      </c>
      <c r="I65" s="165">
        <v>14</v>
      </c>
      <c r="J65" s="165">
        <v>0</v>
      </c>
      <c r="K65" s="165">
        <v>14</v>
      </c>
      <c r="L65" s="165">
        <v>14</v>
      </c>
      <c r="M65" s="166">
        <f t="shared" si="36"/>
        <v>28</v>
      </c>
    </row>
    <row r="66" spans="1:13" x14ac:dyDescent="0.2">
      <c r="A66" s="167" t="s">
        <v>104</v>
      </c>
      <c r="B66" s="166">
        <f t="shared" si="32"/>
        <v>3</v>
      </c>
      <c r="C66" s="165">
        <v>3</v>
      </c>
      <c r="D66" s="165">
        <v>0</v>
      </c>
      <c r="E66" s="166">
        <f t="shared" ref="E66" si="45">B66*12</f>
        <v>36</v>
      </c>
      <c r="F66" s="166">
        <f t="shared" ref="F66" si="46">SUM(H66:L66)</f>
        <v>36</v>
      </c>
      <c r="G66" s="168">
        <f t="shared" ref="G66" si="47">+SUM(H66:I66)</f>
        <v>9</v>
      </c>
      <c r="H66" s="165">
        <v>9</v>
      </c>
      <c r="I66" s="165">
        <v>0</v>
      </c>
      <c r="J66" s="165">
        <v>0</v>
      </c>
      <c r="K66" s="165">
        <v>18</v>
      </c>
      <c r="L66" s="165">
        <v>9</v>
      </c>
      <c r="M66" s="166">
        <f t="shared" si="36"/>
        <v>27</v>
      </c>
    </row>
    <row r="67" spans="1:13" x14ac:dyDescent="0.2">
      <c r="A67" s="167" t="s">
        <v>106</v>
      </c>
      <c r="B67" s="166">
        <f t="shared" si="32"/>
        <v>4</v>
      </c>
      <c r="C67" s="165">
        <v>3</v>
      </c>
      <c r="D67" s="165">
        <v>1</v>
      </c>
      <c r="E67" s="166">
        <f t="shared" si="33"/>
        <v>48</v>
      </c>
      <c r="F67" s="166">
        <f t="shared" si="34"/>
        <v>48</v>
      </c>
      <c r="G67" s="168">
        <f t="shared" si="35"/>
        <v>0</v>
      </c>
      <c r="H67" s="165">
        <v>0</v>
      </c>
      <c r="I67" s="165">
        <v>0</v>
      </c>
      <c r="J67" s="165">
        <v>0</v>
      </c>
      <c r="K67" s="165">
        <v>24</v>
      </c>
      <c r="L67" s="165">
        <v>24</v>
      </c>
      <c r="M67" s="166">
        <f t="shared" ref="M67:M88" si="48">+SUM(K67:L67)</f>
        <v>48</v>
      </c>
    </row>
    <row r="68" spans="1:13" x14ac:dyDescent="0.2">
      <c r="A68" s="167" t="s">
        <v>122</v>
      </c>
      <c r="B68" s="166">
        <f t="shared" si="32"/>
        <v>3.5</v>
      </c>
      <c r="C68" s="165">
        <v>3</v>
      </c>
      <c r="D68" s="165">
        <v>0.5</v>
      </c>
      <c r="E68" s="166">
        <f t="shared" si="33"/>
        <v>42</v>
      </c>
      <c r="F68" s="166">
        <f t="shared" si="34"/>
        <v>42</v>
      </c>
      <c r="G68" s="168">
        <f t="shared" si="35"/>
        <v>11</v>
      </c>
      <c r="H68" s="165">
        <v>11</v>
      </c>
      <c r="I68" s="165">
        <v>0</v>
      </c>
      <c r="J68" s="165">
        <v>0</v>
      </c>
      <c r="K68" s="165">
        <v>20</v>
      </c>
      <c r="L68" s="165">
        <v>11</v>
      </c>
      <c r="M68" s="166">
        <f t="shared" si="48"/>
        <v>31</v>
      </c>
    </row>
    <row r="69" spans="1:13" x14ac:dyDescent="0.2">
      <c r="A69" s="167" t="s">
        <v>36</v>
      </c>
      <c r="B69" s="166">
        <f t="shared" si="32"/>
        <v>3.25</v>
      </c>
      <c r="C69" s="165">
        <v>3</v>
      </c>
      <c r="D69" s="165">
        <v>0.25</v>
      </c>
      <c r="E69" s="166">
        <f t="shared" si="33"/>
        <v>39</v>
      </c>
      <c r="F69" s="166">
        <f t="shared" si="34"/>
        <v>39</v>
      </c>
      <c r="G69" s="168">
        <f t="shared" si="35"/>
        <v>0</v>
      </c>
      <c r="H69" s="165">
        <v>0</v>
      </c>
      <c r="I69" s="165">
        <v>0</v>
      </c>
      <c r="J69" s="165">
        <v>0</v>
      </c>
      <c r="K69" s="165">
        <v>15</v>
      </c>
      <c r="L69" s="165">
        <v>24</v>
      </c>
      <c r="M69" s="166">
        <f t="shared" si="48"/>
        <v>39</v>
      </c>
    </row>
    <row r="70" spans="1:13" x14ac:dyDescent="0.2">
      <c r="A70" s="167" t="s">
        <v>84</v>
      </c>
      <c r="B70" s="166">
        <f t="shared" si="32"/>
        <v>3.5</v>
      </c>
      <c r="C70" s="165">
        <v>3</v>
      </c>
      <c r="D70" s="165">
        <v>0.5</v>
      </c>
      <c r="E70" s="166">
        <f t="shared" si="33"/>
        <v>42</v>
      </c>
      <c r="F70" s="166">
        <f t="shared" si="34"/>
        <v>42</v>
      </c>
      <c r="G70" s="168">
        <f t="shared" si="35"/>
        <v>0</v>
      </c>
      <c r="H70" s="165">
        <v>0</v>
      </c>
      <c r="I70" s="165">
        <v>0</v>
      </c>
      <c r="J70" s="165">
        <v>0</v>
      </c>
      <c r="K70" s="165">
        <v>24</v>
      </c>
      <c r="L70" s="165">
        <v>18</v>
      </c>
      <c r="M70" s="166">
        <f t="shared" si="48"/>
        <v>42</v>
      </c>
    </row>
    <row r="71" spans="1:13" x14ac:dyDescent="0.2">
      <c r="A71" s="167" t="s">
        <v>391</v>
      </c>
      <c r="B71" s="166">
        <f t="shared" si="32"/>
        <v>3.5</v>
      </c>
      <c r="C71" s="165">
        <v>3</v>
      </c>
      <c r="D71" s="165">
        <v>0.5</v>
      </c>
      <c r="E71" s="166">
        <f t="shared" si="33"/>
        <v>42</v>
      </c>
      <c r="F71" s="166">
        <f t="shared" si="34"/>
        <v>42</v>
      </c>
      <c r="G71" s="168">
        <f t="shared" si="35"/>
        <v>0</v>
      </c>
      <c r="H71" s="165">
        <v>0</v>
      </c>
      <c r="I71" s="165">
        <v>0</v>
      </c>
      <c r="J71" s="165">
        <v>0</v>
      </c>
      <c r="K71" s="165">
        <v>21</v>
      </c>
      <c r="L71" s="165">
        <v>21</v>
      </c>
      <c r="M71" s="166">
        <f t="shared" si="48"/>
        <v>42</v>
      </c>
    </row>
    <row r="72" spans="1:13" x14ac:dyDescent="0.2">
      <c r="A72" s="167" t="s">
        <v>37</v>
      </c>
      <c r="B72" s="166">
        <f t="shared" si="32"/>
        <v>3</v>
      </c>
      <c r="C72" s="165">
        <v>3</v>
      </c>
      <c r="D72" s="165">
        <v>0</v>
      </c>
      <c r="E72" s="166">
        <f t="shared" si="33"/>
        <v>36</v>
      </c>
      <c r="F72" s="166">
        <f t="shared" si="34"/>
        <v>36</v>
      </c>
      <c r="G72" s="168">
        <f t="shared" ref="G72:G87" si="49">+SUM(H72:I72)</f>
        <v>0</v>
      </c>
      <c r="H72" s="165">
        <v>0</v>
      </c>
      <c r="I72" s="165">
        <v>0</v>
      </c>
      <c r="J72" s="165">
        <v>0</v>
      </c>
      <c r="K72" s="165">
        <v>18</v>
      </c>
      <c r="L72" s="165">
        <v>18</v>
      </c>
      <c r="M72" s="166">
        <f t="shared" si="48"/>
        <v>36</v>
      </c>
    </row>
    <row r="73" spans="1:13" x14ac:dyDescent="0.2">
      <c r="A73" s="167" t="s">
        <v>125</v>
      </c>
      <c r="B73" s="166">
        <f t="shared" si="32"/>
        <v>4</v>
      </c>
      <c r="C73" s="165">
        <v>3</v>
      </c>
      <c r="D73" s="165">
        <v>1</v>
      </c>
      <c r="E73" s="166">
        <f t="shared" si="33"/>
        <v>48</v>
      </c>
      <c r="F73" s="166">
        <f t="shared" si="34"/>
        <v>48</v>
      </c>
      <c r="G73" s="168">
        <f t="shared" si="49"/>
        <v>0</v>
      </c>
      <c r="H73" s="175">
        <v>0</v>
      </c>
      <c r="I73" s="175">
        <v>0</v>
      </c>
      <c r="J73" s="175">
        <v>0</v>
      </c>
      <c r="K73" s="175">
        <v>15</v>
      </c>
      <c r="L73" s="175">
        <v>33</v>
      </c>
      <c r="M73" s="166">
        <f t="shared" si="48"/>
        <v>48</v>
      </c>
    </row>
    <row r="74" spans="1:13" x14ac:dyDescent="0.2">
      <c r="A74" s="167" t="s">
        <v>467</v>
      </c>
      <c r="B74" s="166">
        <f t="shared" si="32"/>
        <v>3.5</v>
      </c>
      <c r="C74" s="165">
        <v>3</v>
      </c>
      <c r="D74" s="165">
        <v>0.5</v>
      </c>
      <c r="E74" s="166">
        <f t="shared" si="33"/>
        <v>42</v>
      </c>
      <c r="F74" s="166">
        <f t="shared" si="34"/>
        <v>42</v>
      </c>
      <c r="G74" s="168">
        <f t="shared" ref="G74" si="50">+SUM(H74:I74)</f>
        <v>0</v>
      </c>
      <c r="H74" s="165">
        <v>0</v>
      </c>
      <c r="I74" s="165">
        <v>0</v>
      </c>
      <c r="J74" s="165">
        <v>0</v>
      </c>
      <c r="K74" s="165">
        <v>22</v>
      </c>
      <c r="L74" s="165">
        <v>20</v>
      </c>
      <c r="M74" s="166">
        <f t="shared" si="48"/>
        <v>42</v>
      </c>
    </row>
    <row r="75" spans="1:13" x14ac:dyDescent="0.2">
      <c r="A75" s="167" t="s">
        <v>452</v>
      </c>
      <c r="B75" s="166">
        <f t="shared" si="32"/>
        <v>3.5</v>
      </c>
      <c r="C75" s="165">
        <v>3</v>
      </c>
      <c r="D75" s="165">
        <v>0.5</v>
      </c>
      <c r="E75" s="166">
        <f t="shared" si="33"/>
        <v>42</v>
      </c>
      <c r="F75" s="166">
        <f t="shared" si="34"/>
        <v>42</v>
      </c>
      <c r="G75" s="168">
        <f>+SUM(H75:I75)</f>
        <v>0</v>
      </c>
      <c r="H75" s="175">
        <v>0</v>
      </c>
      <c r="I75" s="175">
        <v>0</v>
      </c>
      <c r="J75" s="175">
        <v>0</v>
      </c>
      <c r="K75" s="175">
        <v>16</v>
      </c>
      <c r="L75" s="175">
        <v>26</v>
      </c>
      <c r="M75" s="166">
        <f t="shared" si="48"/>
        <v>42</v>
      </c>
    </row>
    <row r="76" spans="1:13" x14ac:dyDescent="0.2">
      <c r="A76" s="167" t="s">
        <v>38</v>
      </c>
      <c r="B76" s="166">
        <f t="shared" si="32"/>
        <v>3.25</v>
      </c>
      <c r="C76" s="165">
        <v>3</v>
      </c>
      <c r="D76" s="165">
        <v>0.25</v>
      </c>
      <c r="E76" s="166">
        <f t="shared" si="33"/>
        <v>39</v>
      </c>
      <c r="F76" s="166">
        <f t="shared" si="34"/>
        <v>39</v>
      </c>
      <c r="G76" s="168">
        <f t="shared" si="49"/>
        <v>0</v>
      </c>
      <c r="H76" s="165">
        <v>0</v>
      </c>
      <c r="I76" s="165">
        <v>0</v>
      </c>
      <c r="J76" s="165">
        <v>0</v>
      </c>
      <c r="K76" s="165">
        <v>21</v>
      </c>
      <c r="L76" s="165">
        <v>18</v>
      </c>
      <c r="M76" s="166">
        <f t="shared" si="48"/>
        <v>39</v>
      </c>
    </row>
    <row r="77" spans="1:13" x14ac:dyDescent="0.2">
      <c r="A77" s="167" t="s">
        <v>39</v>
      </c>
      <c r="B77" s="166">
        <f t="shared" si="32"/>
        <v>3.25</v>
      </c>
      <c r="C77" s="165">
        <v>3</v>
      </c>
      <c r="D77" s="165">
        <v>0.25</v>
      </c>
      <c r="E77" s="166">
        <f t="shared" si="33"/>
        <v>39</v>
      </c>
      <c r="F77" s="166">
        <f t="shared" si="34"/>
        <v>39</v>
      </c>
      <c r="G77" s="168">
        <f t="shared" si="49"/>
        <v>0</v>
      </c>
      <c r="H77" s="165">
        <v>0</v>
      </c>
      <c r="I77" s="165">
        <v>0</v>
      </c>
      <c r="J77" s="165">
        <v>0</v>
      </c>
      <c r="K77" s="165">
        <v>20</v>
      </c>
      <c r="L77" s="165">
        <v>19</v>
      </c>
      <c r="M77" s="166">
        <f t="shared" si="48"/>
        <v>39</v>
      </c>
    </row>
    <row r="78" spans="1:13" x14ac:dyDescent="0.2">
      <c r="A78" s="167" t="s">
        <v>379</v>
      </c>
      <c r="B78" s="166">
        <f t="shared" si="32"/>
        <v>3.5</v>
      </c>
      <c r="C78" s="165">
        <v>3</v>
      </c>
      <c r="D78" s="165">
        <v>0.5</v>
      </c>
      <c r="E78" s="166">
        <f t="shared" si="33"/>
        <v>42</v>
      </c>
      <c r="F78" s="166">
        <f t="shared" si="34"/>
        <v>42</v>
      </c>
      <c r="G78" s="168">
        <f>+SUM(H78:I78)</f>
        <v>0</v>
      </c>
      <c r="H78" s="174">
        <v>0</v>
      </c>
      <c r="I78" s="174">
        <v>0</v>
      </c>
      <c r="J78" s="174">
        <v>0</v>
      </c>
      <c r="K78" s="165">
        <v>21</v>
      </c>
      <c r="L78" s="165">
        <v>21</v>
      </c>
      <c r="M78" s="166">
        <f>+SUM(K78:L78)</f>
        <v>42</v>
      </c>
    </row>
    <row r="79" spans="1:13" x14ac:dyDescent="0.2">
      <c r="A79" s="167" t="s">
        <v>40</v>
      </c>
      <c r="B79" s="166">
        <f t="shared" si="32"/>
        <v>3.5</v>
      </c>
      <c r="C79" s="165">
        <v>3</v>
      </c>
      <c r="D79" s="165">
        <v>0.5</v>
      </c>
      <c r="E79" s="166">
        <f t="shared" si="33"/>
        <v>42</v>
      </c>
      <c r="F79" s="166">
        <f t="shared" si="34"/>
        <v>42</v>
      </c>
      <c r="G79" s="168">
        <f t="shared" si="49"/>
        <v>0</v>
      </c>
      <c r="H79" s="174">
        <v>0</v>
      </c>
      <c r="I79" s="174">
        <v>0</v>
      </c>
      <c r="J79" s="174">
        <v>0</v>
      </c>
      <c r="K79" s="165">
        <v>21</v>
      </c>
      <c r="L79" s="165">
        <v>21</v>
      </c>
      <c r="M79" s="166">
        <f t="shared" si="48"/>
        <v>42</v>
      </c>
    </row>
    <row r="80" spans="1:13" x14ac:dyDescent="0.2">
      <c r="A80" s="167" t="s">
        <v>41</v>
      </c>
      <c r="B80" s="166">
        <f t="shared" si="32"/>
        <v>3</v>
      </c>
      <c r="C80" s="165">
        <v>3</v>
      </c>
      <c r="D80" s="165">
        <v>0</v>
      </c>
      <c r="E80" s="166">
        <f t="shared" si="33"/>
        <v>36</v>
      </c>
      <c r="F80" s="166">
        <f t="shared" si="34"/>
        <v>36</v>
      </c>
      <c r="G80" s="168">
        <f t="shared" si="49"/>
        <v>0</v>
      </c>
      <c r="H80" s="174">
        <v>0</v>
      </c>
      <c r="I80" s="174">
        <v>0</v>
      </c>
      <c r="J80" s="174">
        <v>0</v>
      </c>
      <c r="K80" s="165">
        <v>18</v>
      </c>
      <c r="L80" s="165">
        <v>18</v>
      </c>
      <c r="M80" s="166">
        <f t="shared" si="48"/>
        <v>36</v>
      </c>
    </row>
    <row r="81" spans="1:13" x14ac:dyDescent="0.2">
      <c r="A81" s="167" t="s">
        <v>42</v>
      </c>
      <c r="B81" s="166">
        <f t="shared" si="32"/>
        <v>3.5</v>
      </c>
      <c r="C81" s="165">
        <v>3</v>
      </c>
      <c r="D81" s="165">
        <v>0.5</v>
      </c>
      <c r="E81" s="166">
        <f t="shared" si="33"/>
        <v>42</v>
      </c>
      <c r="F81" s="166">
        <f t="shared" si="34"/>
        <v>42</v>
      </c>
      <c r="G81" s="168">
        <f t="shared" si="49"/>
        <v>0</v>
      </c>
      <c r="H81" s="174">
        <v>0</v>
      </c>
      <c r="I81" s="174">
        <v>0</v>
      </c>
      <c r="J81" s="174">
        <v>0</v>
      </c>
      <c r="K81" s="165">
        <v>11</v>
      </c>
      <c r="L81" s="165">
        <v>31</v>
      </c>
      <c r="M81" s="166">
        <f t="shared" si="48"/>
        <v>42</v>
      </c>
    </row>
    <row r="82" spans="1:13" x14ac:dyDescent="0.2">
      <c r="A82" s="167" t="s">
        <v>131</v>
      </c>
      <c r="B82" s="166">
        <f t="shared" si="32"/>
        <v>3.5</v>
      </c>
      <c r="C82" s="165">
        <v>3</v>
      </c>
      <c r="D82" s="165">
        <v>0.5</v>
      </c>
      <c r="E82" s="166">
        <f t="shared" si="33"/>
        <v>42</v>
      </c>
      <c r="F82" s="166">
        <f t="shared" si="34"/>
        <v>42</v>
      </c>
      <c r="G82" s="168">
        <f t="shared" si="49"/>
        <v>0</v>
      </c>
      <c r="H82" s="174">
        <v>0</v>
      </c>
      <c r="I82" s="174">
        <v>0</v>
      </c>
      <c r="J82" s="174">
        <v>0</v>
      </c>
      <c r="K82" s="165">
        <v>31</v>
      </c>
      <c r="L82" s="165">
        <v>11</v>
      </c>
      <c r="M82" s="166">
        <f t="shared" si="48"/>
        <v>42</v>
      </c>
    </row>
    <row r="83" spans="1:13" x14ac:dyDescent="0.2">
      <c r="A83" s="167" t="s">
        <v>129</v>
      </c>
      <c r="B83" s="166">
        <v>3</v>
      </c>
      <c r="C83" s="165">
        <v>3</v>
      </c>
      <c r="D83" s="165">
        <v>0</v>
      </c>
      <c r="E83" s="166">
        <v>36</v>
      </c>
      <c r="F83" s="166">
        <f t="shared" si="34"/>
        <v>36</v>
      </c>
      <c r="G83" s="168">
        <f t="shared" si="49"/>
        <v>0</v>
      </c>
      <c r="H83" s="174">
        <v>0</v>
      </c>
      <c r="I83" s="174">
        <v>0</v>
      </c>
      <c r="J83" s="174">
        <v>0</v>
      </c>
      <c r="K83" s="165">
        <v>26</v>
      </c>
      <c r="L83" s="165">
        <v>10</v>
      </c>
      <c r="M83" s="166">
        <f t="shared" si="48"/>
        <v>36</v>
      </c>
    </row>
    <row r="84" spans="1:13" x14ac:dyDescent="0.2">
      <c r="A84" s="167" t="s">
        <v>380</v>
      </c>
      <c r="B84" s="166">
        <f t="shared" ref="B84" si="51">C84+D84</f>
        <v>3.5</v>
      </c>
      <c r="C84" s="165">
        <v>3</v>
      </c>
      <c r="D84" s="165">
        <v>0.5</v>
      </c>
      <c r="E84" s="166">
        <f t="shared" ref="E84" si="52">B84*12</f>
        <v>42</v>
      </c>
      <c r="F84" s="166">
        <f t="shared" ref="F84" si="53">SUM(H84:L84)</f>
        <v>42</v>
      </c>
      <c r="G84" s="168">
        <f t="shared" ref="G84" si="54">+SUM(H84:I84)</f>
        <v>0</v>
      </c>
      <c r="H84" s="165">
        <v>0</v>
      </c>
      <c r="I84" s="165">
        <v>0</v>
      </c>
      <c r="J84" s="165">
        <v>0</v>
      </c>
      <c r="K84" s="165">
        <v>31</v>
      </c>
      <c r="L84" s="165">
        <v>11</v>
      </c>
      <c r="M84" s="166">
        <f t="shared" ref="M84" si="55">+SUM(K84:L84)</f>
        <v>42</v>
      </c>
    </row>
    <row r="85" spans="1:13" x14ac:dyDescent="0.2">
      <c r="A85" s="183" t="s">
        <v>130</v>
      </c>
      <c r="B85" s="166">
        <v>3</v>
      </c>
      <c r="C85" s="165">
        <v>3</v>
      </c>
      <c r="D85" s="165">
        <v>0</v>
      </c>
      <c r="E85" s="166">
        <v>36</v>
      </c>
      <c r="F85" s="166">
        <f t="shared" si="34"/>
        <v>36</v>
      </c>
      <c r="G85" s="168">
        <f t="shared" si="49"/>
        <v>0</v>
      </c>
      <c r="H85" s="165">
        <v>0</v>
      </c>
      <c r="I85" s="165">
        <v>0</v>
      </c>
      <c r="J85" s="165">
        <v>0</v>
      </c>
      <c r="K85" s="165">
        <v>18</v>
      </c>
      <c r="L85" s="165">
        <v>18</v>
      </c>
      <c r="M85" s="166">
        <f t="shared" si="48"/>
        <v>36</v>
      </c>
    </row>
    <row r="86" spans="1:13" x14ac:dyDescent="0.2">
      <c r="A86" s="183" t="s">
        <v>43</v>
      </c>
      <c r="B86" s="166">
        <f t="shared" si="32"/>
        <v>4.25</v>
      </c>
      <c r="C86" s="165">
        <v>3</v>
      </c>
      <c r="D86" s="165">
        <v>1.25</v>
      </c>
      <c r="E86" s="166">
        <f t="shared" si="33"/>
        <v>51</v>
      </c>
      <c r="F86" s="166">
        <f t="shared" si="34"/>
        <v>51</v>
      </c>
      <c r="G86" s="168">
        <f t="shared" si="49"/>
        <v>0</v>
      </c>
      <c r="H86" s="165">
        <v>0</v>
      </c>
      <c r="I86" s="165">
        <v>0</v>
      </c>
      <c r="J86" s="165">
        <v>0</v>
      </c>
      <c r="K86" s="165">
        <v>26</v>
      </c>
      <c r="L86" s="165">
        <v>25</v>
      </c>
      <c r="M86" s="166">
        <f t="shared" si="48"/>
        <v>51</v>
      </c>
    </row>
    <row r="87" spans="1:13" x14ac:dyDescent="0.2">
      <c r="A87" s="167" t="s">
        <v>44</v>
      </c>
      <c r="B87" s="166">
        <f t="shared" si="32"/>
        <v>3.75</v>
      </c>
      <c r="C87" s="165">
        <v>3</v>
      </c>
      <c r="D87" s="165">
        <v>0.75</v>
      </c>
      <c r="E87" s="166">
        <f t="shared" si="33"/>
        <v>45</v>
      </c>
      <c r="F87" s="166">
        <f t="shared" si="34"/>
        <v>45</v>
      </c>
      <c r="G87" s="168">
        <f t="shared" si="49"/>
        <v>0</v>
      </c>
      <c r="H87" s="165">
        <v>0</v>
      </c>
      <c r="I87" s="165">
        <v>0</v>
      </c>
      <c r="J87" s="165">
        <v>0</v>
      </c>
      <c r="K87" s="165">
        <v>21</v>
      </c>
      <c r="L87" s="165">
        <v>24</v>
      </c>
      <c r="M87" s="166">
        <f t="shared" si="48"/>
        <v>45</v>
      </c>
    </row>
    <row r="88" spans="1:13" x14ac:dyDescent="0.2">
      <c r="A88" s="167" t="s">
        <v>83</v>
      </c>
      <c r="B88" s="166">
        <f t="shared" si="32"/>
        <v>3.5</v>
      </c>
      <c r="C88" s="165">
        <v>0</v>
      </c>
      <c r="D88" s="165">
        <v>3.5</v>
      </c>
      <c r="E88" s="166">
        <f t="shared" si="33"/>
        <v>42</v>
      </c>
      <c r="F88" s="166">
        <f t="shared" si="34"/>
        <v>42</v>
      </c>
      <c r="G88" s="168">
        <v>0</v>
      </c>
      <c r="H88" s="165">
        <v>0</v>
      </c>
      <c r="I88" s="165">
        <v>0</v>
      </c>
      <c r="J88" s="165">
        <v>0</v>
      </c>
      <c r="K88" s="165">
        <v>21</v>
      </c>
      <c r="L88" s="165">
        <v>21</v>
      </c>
      <c r="M88" s="166">
        <f t="shared" si="48"/>
        <v>42</v>
      </c>
    </row>
    <row r="89" spans="1:13" x14ac:dyDescent="0.2">
      <c r="A89" s="167" t="s">
        <v>66</v>
      </c>
      <c r="B89" s="166"/>
      <c r="C89" s="165"/>
      <c r="D89" s="165"/>
      <c r="E89" s="166"/>
      <c r="F89" s="166"/>
      <c r="G89" s="168"/>
      <c r="H89" s="165"/>
      <c r="I89" s="165"/>
      <c r="J89" s="165"/>
      <c r="K89" s="165"/>
      <c r="L89" s="165"/>
      <c r="M89" s="166"/>
    </row>
    <row r="90" spans="1:13" x14ac:dyDescent="0.2">
      <c r="A90" s="167" t="s">
        <v>132</v>
      </c>
      <c r="B90" s="166">
        <f t="shared" ref="B90" si="56">C90+D90</f>
        <v>3.5</v>
      </c>
      <c r="C90" s="165">
        <v>3</v>
      </c>
      <c r="D90" s="165">
        <v>0.5</v>
      </c>
      <c r="E90" s="166">
        <f t="shared" ref="E90" si="57">B90*12</f>
        <v>42</v>
      </c>
      <c r="F90" s="166">
        <f t="shared" ref="F90" si="58">SUM(H90:L90)</f>
        <v>42</v>
      </c>
      <c r="G90" s="168">
        <f t="shared" ref="G90" si="59">+SUM(H90:I90)</f>
        <v>0</v>
      </c>
      <c r="H90" s="165">
        <v>0</v>
      </c>
      <c r="I90" s="165">
        <v>0</v>
      </c>
      <c r="J90" s="165">
        <v>21</v>
      </c>
      <c r="K90" s="165">
        <v>21</v>
      </c>
      <c r="L90" s="165">
        <v>0</v>
      </c>
      <c r="M90" s="166">
        <f>+SUM(K90:L90)</f>
        <v>21</v>
      </c>
    </row>
    <row r="91" spans="1:13" x14ac:dyDescent="0.2">
      <c r="A91" s="183" t="s">
        <v>124</v>
      </c>
      <c r="B91" s="166">
        <f t="shared" si="32"/>
        <v>7</v>
      </c>
      <c r="C91" s="184">
        <v>3.5</v>
      </c>
      <c r="D91" s="184">
        <v>3.5</v>
      </c>
      <c r="E91" s="184">
        <f t="shared" ref="E91:E114" si="60">B91*12</f>
        <v>84</v>
      </c>
      <c r="F91" s="184">
        <f t="shared" ref="F91:F114" si="61">SUM(H91:L91)</f>
        <v>84</v>
      </c>
      <c r="G91" s="184">
        <f t="shared" ref="G91:G96" si="62">+SUM(H91:I91)</f>
        <v>0</v>
      </c>
      <c r="H91" s="184">
        <v>0</v>
      </c>
      <c r="I91" s="184">
        <v>0</v>
      </c>
      <c r="J91" s="184">
        <v>42</v>
      </c>
      <c r="K91" s="184">
        <v>0</v>
      </c>
      <c r="L91" s="184">
        <v>42</v>
      </c>
      <c r="M91" s="184">
        <f>+SUM(K91:L91)</f>
        <v>42</v>
      </c>
    </row>
    <row r="92" spans="1:13" x14ac:dyDescent="0.2">
      <c r="A92" s="167" t="s">
        <v>133</v>
      </c>
      <c r="B92" s="166">
        <f t="shared" ref="B92" si="63">C92+D92</f>
        <v>4.5</v>
      </c>
      <c r="C92" s="165">
        <v>1</v>
      </c>
      <c r="D92" s="165">
        <v>3.5</v>
      </c>
      <c r="E92" s="166">
        <f t="shared" ref="E92" si="64">B92*12</f>
        <v>54</v>
      </c>
      <c r="F92" s="166">
        <f t="shared" ref="F92" si="65">SUM(H92:L92)</f>
        <v>54</v>
      </c>
      <c r="G92" s="168">
        <f t="shared" ref="G92" si="66">+SUM(H92:I92)</f>
        <v>0</v>
      </c>
      <c r="H92" s="165">
        <v>0</v>
      </c>
      <c r="I92" s="165">
        <v>0</v>
      </c>
      <c r="J92" s="165">
        <v>27</v>
      </c>
      <c r="K92" s="165">
        <v>0</v>
      </c>
      <c r="L92" s="165">
        <v>27</v>
      </c>
      <c r="M92" s="166">
        <f>+SUM(K92:L92)</f>
        <v>27</v>
      </c>
    </row>
    <row r="93" spans="1:13" x14ac:dyDescent="0.2">
      <c r="A93" s="167" t="s">
        <v>109</v>
      </c>
      <c r="B93" s="166">
        <f t="shared" ref="B93:B112" si="67">C93+D93</f>
        <v>3.5</v>
      </c>
      <c r="C93" s="165">
        <v>3</v>
      </c>
      <c r="D93" s="165">
        <v>0.5</v>
      </c>
      <c r="E93" s="166">
        <f t="shared" si="60"/>
        <v>42</v>
      </c>
      <c r="F93" s="166">
        <f t="shared" si="61"/>
        <v>42</v>
      </c>
      <c r="G93" s="168">
        <f t="shared" si="62"/>
        <v>12</v>
      </c>
      <c r="H93" s="165">
        <v>0</v>
      </c>
      <c r="I93" s="165">
        <v>12</v>
      </c>
      <c r="J93" s="165">
        <v>0</v>
      </c>
      <c r="K93" s="165">
        <v>30</v>
      </c>
      <c r="L93" s="165">
        <v>0</v>
      </c>
      <c r="M93" s="166">
        <f>+SUM(K93:L93)</f>
        <v>30</v>
      </c>
    </row>
    <row r="94" spans="1:13" x14ac:dyDescent="0.2">
      <c r="A94" s="167" t="s">
        <v>98</v>
      </c>
      <c r="B94" s="166">
        <f t="shared" si="67"/>
        <v>3</v>
      </c>
      <c r="C94" s="165">
        <v>3</v>
      </c>
      <c r="D94" s="165">
        <v>0</v>
      </c>
      <c r="E94" s="166">
        <f t="shared" si="60"/>
        <v>36</v>
      </c>
      <c r="F94" s="166">
        <f t="shared" si="61"/>
        <v>36</v>
      </c>
      <c r="G94" s="168">
        <f t="shared" si="62"/>
        <v>0</v>
      </c>
      <c r="H94" s="165">
        <v>0</v>
      </c>
      <c r="I94" s="165">
        <v>0</v>
      </c>
      <c r="J94" s="165">
        <v>0</v>
      </c>
      <c r="K94" s="165">
        <v>24</v>
      </c>
      <c r="L94" s="165">
        <v>12</v>
      </c>
      <c r="M94" s="166">
        <f t="shared" ref="M94:M114" si="68">+SUM(K94:L94)</f>
        <v>36</v>
      </c>
    </row>
    <row r="95" spans="1:13" x14ac:dyDescent="0.2">
      <c r="A95" s="167" t="s">
        <v>99</v>
      </c>
      <c r="B95" s="166">
        <f t="shared" si="67"/>
        <v>3</v>
      </c>
      <c r="C95" s="165">
        <v>3</v>
      </c>
      <c r="D95" s="165">
        <v>0</v>
      </c>
      <c r="E95" s="166">
        <f t="shared" si="60"/>
        <v>36</v>
      </c>
      <c r="F95" s="166">
        <f t="shared" si="61"/>
        <v>36</v>
      </c>
      <c r="G95" s="168">
        <f t="shared" si="62"/>
        <v>0</v>
      </c>
      <c r="H95" s="165">
        <v>0</v>
      </c>
      <c r="I95" s="165">
        <v>0</v>
      </c>
      <c r="J95" s="165">
        <v>0</v>
      </c>
      <c r="K95" s="165">
        <v>24</v>
      </c>
      <c r="L95" s="165">
        <v>12</v>
      </c>
      <c r="M95" s="166">
        <f t="shared" si="68"/>
        <v>36</v>
      </c>
    </row>
    <row r="96" spans="1:13" x14ac:dyDescent="0.2">
      <c r="A96" s="167" t="s">
        <v>93</v>
      </c>
      <c r="B96" s="166">
        <f>C96+D96</f>
        <v>3.5</v>
      </c>
      <c r="C96" s="165">
        <v>3</v>
      </c>
      <c r="D96" s="165">
        <v>0.5</v>
      </c>
      <c r="E96" s="166">
        <f>B96*12</f>
        <v>42</v>
      </c>
      <c r="F96" s="166">
        <f>SUM(H96:L96)</f>
        <v>42</v>
      </c>
      <c r="G96" s="168">
        <f t="shared" si="62"/>
        <v>21</v>
      </c>
      <c r="H96" s="165">
        <v>0</v>
      </c>
      <c r="I96" s="165">
        <v>21</v>
      </c>
      <c r="J96" s="165">
        <v>0</v>
      </c>
      <c r="K96" s="165">
        <v>21</v>
      </c>
      <c r="L96" s="165">
        <v>0</v>
      </c>
      <c r="M96" s="166">
        <f>+SUM(K96:L96)</f>
        <v>21</v>
      </c>
    </row>
    <row r="97" spans="1:13" x14ac:dyDescent="0.2">
      <c r="A97" s="167" t="s">
        <v>87</v>
      </c>
      <c r="B97" s="166">
        <f t="shared" si="67"/>
        <v>3</v>
      </c>
      <c r="C97" s="165">
        <v>3</v>
      </c>
      <c r="D97" s="165">
        <v>0</v>
      </c>
      <c r="E97" s="166">
        <f t="shared" si="60"/>
        <v>36</v>
      </c>
      <c r="F97" s="166">
        <f t="shared" si="61"/>
        <v>36</v>
      </c>
      <c r="G97" s="168">
        <v>0</v>
      </c>
      <c r="H97" s="165">
        <v>18</v>
      </c>
      <c r="I97" s="165">
        <v>0</v>
      </c>
      <c r="J97" s="165">
        <v>0</v>
      </c>
      <c r="K97" s="165">
        <v>9</v>
      </c>
      <c r="L97" s="165">
        <v>9</v>
      </c>
      <c r="M97" s="166">
        <f t="shared" si="68"/>
        <v>18</v>
      </c>
    </row>
    <row r="98" spans="1:13" x14ac:dyDescent="0.2">
      <c r="A98" s="183" t="s">
        <v>94</v>
      </c>
      <c r="B98" s="166">
        <v>3.5</v>
      </c>
      <c r="C98" s="165">
        <v>3</v>
      </c>
      <c r="D98" s="165">
        <v>0.5</v>
      </c>
      <c r="E98" s="166">
        <f>B98*12</f>
        <v>42</v>
      </c>
      <c r="F98" s="166">
        <f>SUM(H98:L98)</f>
        <v>42</v>
      </c>
      <c r="G98" s="178">
        <v>0</v>
      </c>
      <c r="H98" s="165">
        <v>31</v>
      </c>
      <c r="I98" s="165">
        <v>0</v>
      </c>
      <c r="J98" s="165">
        <v>0</v>
      </c>
      <c r="K98" s="165">
        <v>11</v>
      </c>
      <c r="L98" s="165">
        <v>0</v>
      </c>
      <c r="M98" s="179">
        <f>+SUM(K98:L98)</f>
        <v>11</v>
      </c>
    </row>
    <row r="99" spans="1:13" x14ac:dyDescent="0.2">
      <c r="A99" s="167" t="s">
        <v>88</v>
      </c>
      <c r="B99" s="166">
        <f t="shared" si="67"/>
        <v>4</v>
      </c>
      <c r="C99" s="165">
        <v>3</v>
      </c>
      <c r="D99" s="165">
        <v>1</v>
      </c>
      <c r="E99" s="166">
        <f t="shared" si="60"/>
        <v>48</v>
      </c>
      <c r="F99" s="166">
        <f t="shared" si="61"/>
        <v>48</v>
      </c>
      <c r="G99" s="168">
        <v>0</v>
      </c>
      <c r="H99" s="165">
        <v>18</v>
      </c>
      <c r="I99" s="165">
        <v>6</v>
      </c>
      <c r="J99" s="165">
        <v>0</v>
      </c>
      <c r="K99" s="165">
        <v>18</v>
      </c>
      <c r="L99" s="165">
        <v>6</v>
      </c>
      <c r="M99" s="166">
        <f t="shared" si="68"/>
        <v>24</v>
      </c>
    </row>
    <row r="100" spans="1:13" x14ac:dyDescent="0.2">
      <c r="A100" s="167" t="s">
        <v>95</v>
      </c>
      <c r="B100" s="166">
        <f>C100+D100</f>
        <v>3.5</v>
      </c>
      <c r="C100" s="165">
        <v>3</v>
      </c>
      <c r="D100" s="165">
        <v>0.5</v>
      </c>
      <c r="E100" s="166">
        <f>B100*12</f>
        <v>42</v>
      </c>
      <c r="F100" s="166">
        <f>SUM(H100:L100)</f>
        <v>42</v>
      </c>
      <c r="G100" s="168">
        <f>+SUM(H100:I100)</f>
        <v>28</v>
      </c>
      <c r="H100" s="165">
        <v>28</v>
      </c>
      <c r="I100" s="165">
        <v>0</v>
      </c>
      <c r="J100" s="165">
        <v>0</v>
      </c>
      <c r="K100" s="165">
        <v>14</v>
      </c>
      <c r="L100" s="165">
        <v>0</v>
      </c>
      <c r="M100" s="166">
        <f>+SUM(K100:L100)</f>
        <v>14</v>
      </c>
    </row>
    <row r="101" spans="1:13" x14ac:dyDescent="0.2">
      <c r="A101" s="221" t="s">
        <v>89</v>
      </c>
      <c r="B101" s="222">
        <f t="shared" si="67"/>
        <v>3</v>
      </c>
      <c r="C101" s="222">
        <v>3</v>
      </c>
      <c r="D101" s="222">
        <v>0</v>
      </c>
      <c r="E101" s="222">
        <f t="shared" si="60"/>
        <v>36</v>
      </c>
      <c r="F101" s="222">
        <f t="shared" si="61"/>
        <v>36</v>
      </c>
      <c r="G101" s="222">
        <f t="shared" ref="G101:G114" si="69">+SUM(H101:I101)</f>
        <v>18</v>
      </c>
      <c r="H101" s="222">
        <v>18</v>
      </c>
      <c r="I101" s="222">
        <v>0</v>
      </c>
      <c r="J101" s="222">
        <v>0</v>
      </c>
      <c r="K101" s="222">
        <v>9</v>
      </c>
      <c r="L101" s="222">
        <v>9</v>
      </c>
      <c r="M101" s="223">
        <f t="shared" si="68"/>
        <v>18</v>
      </c>
    </row>
    <row r="102" spans="1:13" x14ac:dyDescent="0.2">
      <c r="A102" s="183" t="s">
        <v>90</v>
      </c>
      <c r="B102" s="166">
        <f t="shared" si="67"/>
        <v>3</v>
      </c>
      <c r="C102" s="184">
        <v>3</v>
      </c>
      <c r="D102" s="184">
        <v>0</v>
      </c>
      <c r="E102" s="166">
        <f t="shared" si="60"/>
        <v>36</v>
      </c>
      <c r="F102" s="166">
        <f t="shared" si="61"/>
        <v>36</v>
      </c>
      <c r="G102" s="185">
        <f t="shared" si="69"/>
        <v>9</v>
      </c>
      <c r="H102" s="184">
        <v>9</v>
      </c>
      <c r="I102" s="184">
        <v>0</v>
      </c>
      <c r="J102" s="186">
        <v>0</v>
      </c>
      <c r="K102" s="186">
        <v>17</v>
      </c>
      <c r="L102" s="186">
        <v>10</v>
      </c>
      <c r="M102" s="187">
        <f t="shared" si="68"/>
        <v>27</v>
      </c>
    </row>
    <row r="103" spans="1:13" x14ac:dyDescent="0.2">
      <c r="A103" s="183" t="s">
        <v>91</v>
      </c>
      <c r="B103" s="166">
        <f t="shared" si="67"/>
        <v>3</v>
      </c>
      <c r="C103" s="184">
        <v>3</v>
      </c>
      <c r="D103" s="184">
        <v>0</v>
      </c>
      <c r="E103" s="166">
        <f t="shared" si="60"/>
        <v>36</v>
      </c>
      <c r="F103" s="166">
        <f t="shared" si="61"/>
        <v>36</v>
      </c>
      <c r="G103" s="185">
        <f t="shared" si="69"/>
        <v>0</v>
      </c>
      <c r="H103" s="184">
        <v>0</v>
      </c>
      <c r="I103" s="184">
        <v>0</v>
      </c>
      <c r="J103" s="186">
        <v>0</v>
      </c>
      <c r="K103" s="186">
        <v>21</v>
      </c>
      <c r="L103" s="186">
        <v>15</v>
      </c>
      <c r="M103" s="187">
        <f t="shared" si="68"/>
        <v>36</v>
      </c>
    </row>
    <row r="104" spans="1:13" x14ac:dyDescent="0.2">
      <c r="A104" s="188" t="s">
        <v>92</v>
      </c>
      <c r="B104" s="189">
        <f t="shared" si="67"/>
        <v>3</v>
      </c>
      <c r="C104" s="190">
        <v>3</v>
      </c>
      <c r="D104" s="190">
        <v>0</v>
      </c>
      <c r="E104" s="189">
        <f t="shared" si="60"/>
        <v>36</v>
      </c>
      <c r="F104" s="189">
        <f t="shared" si="61"/>
        <v>36</v>
      </c>
      <c r="G104" s="191">
        <f t="shared" si="69"/>
        <v>0</v>
      </c>
      <c r="H104" s="190">
        <v>0</v>
      </c>
      <c r="I104" s="190">
        <v>0</v>
      </c>
      <c r="J104" s="192">
        <v>0</v>
      </c>
      <c r="K104" s="192">
        <v>18</v>
      </c>
      <c r="L104" s="192">
        <v>18</v>
      </c>
      <c r="M104" s="193">
        <f t="shared" si="68"/>
        <v>36</v>
      </c>
    </row>
    <row r="105" spans="1:13" x14ac:dyDescent="0.2">
      <c r="A105" s="194" t="s">
        <v>103</v>
      </c>
      <c r="B105" s="204">
        <f t="shared" si="67"/>
        <v>3.5</v>
      </c>
      <c r="C105" s="204">
        <v>3</v>
      </c>
      <c r="D105" s="204">
        <v>0.5</v>
      </c>
      <c r="E105" s="204">
        <f t="shared" ref="E105:E106" si="70">B105*12</f>
        <v>42</v>
      </c>
      <c r="F105" s="204">
        <f t="shared" ref="F105:F106" si="71">SUM(H105:L105)</f>
        <v>42</v>
      </c>
      <c r="G105" s="204">
        <f t="shared" si="69"/>
        <v>11</v>
      </c>
      <c r="H105" s="204">
        <v>0</v>
      </c>
      <c r="I105" s="204">
        <v>11</v>
      </c>
      <c r="J105" s="204">
        <v>0</v>
      </c>
      <c r="K105" s="204">
        <v>31</v>
      </c>
      <c r="L105" s="204">
        <v>0</v>
      </c>
      <c r="M105" s="204">
        <f t="shared" si="68"/>
        <v>31</v>
      </c>
    </row>
    <row r="106" spans="1:13" x14ac:dyDescent="0.2">
      <c r="A106" s="194" t="s">
        <v>102</v>
      </c>
      <c r="B106" s="204">
        <f t="shared" si="67"/>
        <v>3.5</v>
      </c>
      <c r="C106" s="204">
        <v>3</v>
      </c>
      <c r="D106" s="204">
        <v>0.5</v>
      </c>
      <c r="E106" s="204">
        <f t="shared" si="70"/>
        <v>42</v>
      </c>
      <c r="F106" s="204">
        <f t="shared" si="71"/>
        <v>42</v>
      </c>
      <c r="G106" s="204">
        <f t="shared" si="69"/>
        <v>11</v>
      </c>
      <c r="H106" s="204">
        <v>0</v>
      </c>
      <c r="I106" s="204">
        <v>11</v>
      </c>
      <c r="J106" s="204">
        <v>0</v>
      </c>
      <c r="K106" s="204">
        <v>17</v>
      </c>
      <c r="L106" s="204">
        <v>14</v>
      </c>
      <c r="M106" s="204">
        <f t="shared" si="68"/>
        <v>31</v>
      </c>
    </row>
    <row r="107" spans="1:13" x14ac:dyDescent="0.2">
      <c r="A107" s="194" t="s">
        <v>82</v>
      </c>
      <c r="B107" s="204">
        <f t="shared" si="67"/>
        <v>3.5</v>
      </c>
      <c r="C107" s="204">
        <v>3</v>
      </c>
      <c r="D107" s="204">
        <v>0.5</v>
      </c>
      <c r="E107" s="204">
        <f t="shared" si="60"/>
        <v>42</v>
      </c>
      <c r="F107" s="204">
        <f t="shared" si="61"/>
        <v>42</v>
      </c>
      <c r="G107" s="204">
        <f t="shared" si="69"/>
        <v>0</v>
      </c>
      <c r="H107" s="204">
        <v>0</v>
      </c>
      <c r="I107" s="204">
        <v>0</v>
      </c>
      <c r="J107" s="204">
        <v>0</v>
      </c>
      <c r="K107" s="204">
        <v>18</v>
      </c>
      <c r="L107" s="204">
        <v>24</v>
      </c>
      <c r="M107" s="204">
        <f t="shared" si="68"/>
        <v>42</v>
      </c>
    </row>
    <row r="108" spans="1:13" x14ac:dyDescent="0.2">
      <c r="A108" s="194" t="s">
        <v>70</v>
      </c>
      <c r="B108" s="204">
        <f t="shared" si="67"/>
        <v>3.5</v>
      </c>
      <c r="C108" s="204">
        <v>3</v>
      </c>
      <c r="D108" s="204">
        <v>0.5</v>
      </c>
      <c r="E108" s="204">
        <f t="shared" si="60"/>
        <v>42</v>
      </c>
      <c r="F108" s="204">
        <f t="shared" si="61"/>
        <v>42</v>
      </c>
      <c r="G108" s="204">
        <f t="shared" si="69"/>
        <v>0</v>
      </c>
      <c r="H108" s="204">
        <v>0</v>
      </c>
      <c r="I108" s="204">
        <v>0</v>
      </c>
      <c r="J108" s="204">
        <v>0</v>
      </c>
      <c r="K108" s="204">
        <v>25</v>
      </c>
      <c r="L108" s="204">
        <v>17</v>
      </c>
      <c r="M108" s="204">
        <f t="shared" si="68"/>
        <v>42</v>
      </c>
    </row>
    <row r="109" spans="1:13" x14ac:dyDescent="0.2">
      <c r="A109" s="194" t="s">
        <v>71</v>
      </c>
      <c r="B109" s="204">
        <f t="shared" si="67"/>
        <v>3.5</v>
      </c>
      <c r="C109" s="204">
        <v>2</v>
      </c>
      <c r="D109" s="204">
        <v>1.5</v>
      </c>
      <c r="E109" s="204">
        <f t="shared" si="60"/>
        <v>42</v>
      </c>
      <c r="F109" s="204">
        <f t="shared" si="61"/>
        <v>42</v>
      </c>
      <c r="G109" s="204">
        <f t="shared" si="69"/>
        <v>0</v>
      </c>
      <c r="H109" s="204">
        <v>0</v>
      </c>
      <c r="I109" s="204">
        <v>0</v>
      </c>
      <c r="J109" s="204">
        <v>0</v>
      </c>
      <c r="K109" s="204">
        <v>21</v>
      </c>
      <c r="L109" s="204">
        <v>21</v>
      </c>
      <c r="M109" s="204">
        <f t="shared" si="68"/>
        <v>42</v>
      </c>
    </row>
    <row r="110" spans="1:13" x14ac:dyDescent="0.2">
      <c r="A110" s="194" t="s">
        <v>101</v>
      </c>
      <c r="B110" s="204">
        <f t="shared" si="67"/>
        <v>3.5</v>
      </c>
      <c r="C110" s="204">
        <v>3</v>
      </c>
      <c r="D110" s="204">
        <v>0.5</v>
      </c>
      <c r="E110" s="204">
        <f t="shared" si="60"/>
        <v>42</v>
      </c>
      <c r="F110" s="204">
        <f t="shared" si="61"/>
        <v>42</v>
      </c>
      <c r="G110" s="204">
        <f t="shared" si="69"/>
        <v>0</v>
      </c>
      <c r="H110" s="204">
        <v>0</v>
      </c>
      <c r="I110" s="204">
        <v>0</v>
      </c>
      <c r="J110" s="204">
        <v>0</v>
      </c>
      <c r="K110" s="204">
        <v>11</v>
      </c>
      <c r="L110" s="204">
        <v>31</v>
      </c>
      <c r="M110" s="204">
        <f t="shared" si="68"/>
        <v>42</v>
      </c>
    </row>
    <row r="111" spans="1:13" x14ac:dyDescent="0.2">
      <c r="A111" s="194" t="s">
        <v>72</v>
      </c>
      <c r="B111" s="204">
        <f t="shared" si="67"/>
        <v>3.5</v>
      </c>
      <c r="C111" s="204">
        <v>3</v>
      </c>
      <c r="D111" s="204">
        <v>0.5</v>
      </c>
      <c r="E111" s="204">
        <f t="shared" si="60"/>
        <v>42</v>
      </c>
      <c r="F111" s="204">
        <f t="shared" si="61"/>
        <v>42</v>
      </c>
      <c r="G111" s="204">
        <f t="shared" si="69"/>
        <v>0</v>
      </c>
      <c r="H111" s="204">
        <v>0</v>
      </c>
      <c r="I111" s="204">
        <v>0</v>
      </c>
      <c r="J111" s="204">
        <v>0</v>
      </c>
      <c r="K111" s="204">
        <v>11</v>
      </c>
      <c r="L111" s="204">
        <v>31</v>
      </c>
      <c r="M111" s="204">
        <f t="shared" si="68"/>
        <v>42</v>
      </c>
    </row>
    <row r="112" spans="1:13" x14ac:dyDescent="0.2">
      <c r="A112" s="194" t="s">
        <v>73</v>
      </c>
      <c r="B112" s="204">
        <f t="shared" si="67"/>
        <v>3.5</v>
      </c>
      <c r="C112" s="204">
        <v>2</v>
      </c>
      <c r="D112" s="204">
        <v>1.5</v>
      </c>
      <c r="E112" s="204">
        <f t="shared" si="60"/>
        <v>42</v>
      </c>
      <c r="F112" s="204">
        <f t="shared" si="61"/>
        <v>42</v>
      </c>
      <c r="G112" s="204">
        <f t="shared" si="69"/>
        <v>0</v>
      </c>
      <c r="H112" s="204">
        <v>0</v>
      </c>
      <c r="I112" s="204">
        <v>0</v>
      </c>
      <c r="J112" s="204">
        <v>0</v>
      </c>
      <c r="K112" s="204">
        <v>12</v>
      </c>
      <c r="L112" s="204">
        <v>30</v>
      </c>
      <c r="M112" s="204">
        <f t="shared" si="68"/>
        <v>42</v>
      </c>
    </row>
    <row r="113" spans="1:13" x14ac:dyDescent="0.2">
      <c r="A113" s="167" t="s">
        <v>453</v>
      </c>
      <c r="B113" s="166">
        <f>C113+D113</f>
        <v>4.5</v>
      </c>
      <c r="C113" s="165">
        <v>3</v>
      </c>
      <c r="D113" s="165">
        <v>1.5</v>
      </c>
      <c r="E113" s="166">
        <f t="shared" si="60"/>
        <v>54</v>
      </c>
      <c r="F113" s="166">
        <f t="shared" si="61"/>
        <v>54</v>
      </c>
      <c r="G113" s="168">
        <f t="shared" si="69"/>
        <v>14</v>
      </c>
      <c r="H113" s="165">
        <v>0</v>
      </c>
      <c r="I113" s="165">
        <v>14</v>
      </c>
      <c r="J113" s="165">
        <v>0</v>
      </c>
      <c r="K113" s="165">
        <v>26</v>
      </c>
      <c r="L113" s="165">
        <v>14</v>
      </c>
      <c r="M113" s="166">
        <f t="shared" si="68"/>
        <v>40</v>
      </c>
    </row>
    <row r="114" spans="1:13" x14ac:dyDescent="0.2">
      <c r="A114" s="167" t="s">
        <v>454</v>
      </c>
      <c r="B114" s="166">
        <f t="shared" ref="B114" si="72">C114+D114</f>
        <v>4</v>
      </c>
      <c r="C114" s="165">
        <v>3</v>
      </c>
      <c r="D114" s="165">
        <v>1</v>
      </c>
      <c r="E114" s="166">
        <f t="shared" si="60"/>
        <v>48</v>
      </c>
      <c r="F114" s="166">
        <f t="shared" si="61"/>
        <v>48</v>
      </c>
      <c r="G114" s="168">
        <f t="shared" si="69"/>
        <v>0</v>
      </c>
      <c r="H114" s="175">
        <v>0</v>
      </c>
      <c r="I114" s="175">
        <v>0</v>
      </c>
      <c r="J114" s="175">
        <v>0</v>
      </c>
      <c r="K114" s="175">
        <v>22</v>
      </c>
      <c r="L114" s="175">
        <v>26</v>
      </c>
      <c r="M114" s="166">
        <f t="shared" si="68"/>
        <v>48</v>
      </c>
    </row>
  </sheetData>
  <mergeCells count="2">
    <mergeCell ref="A47:M47"/>
    <mergeCell ref="A101:M101"/>
  </mergeCells>
  <phoneticPr fontId="7" type="noConversion"/>
  <conditionalFormatting sqref="E8:E23 E59:E62 E68 E81:E90 E92:E100">
    <cfRule type="expression" dxfId="20" priority="6" stopIfTrue="1">
      <formula>IF(E8=F8,FALSE,TRUE)</formula>
    </cfRule>
  </conditionalFormatting>
  <conditionalFormatting sqref="E27">
    <cfRule type="expression" dxfId="19" priority="26" stopIfTrue="1">
      <formula>IF(E27=F27,FALSE,TRUE)</formula>
    </cfRule>
  </conditionalFormatting>
  <conditionalFormatting sqref="E29 E31:E35 E37:E40 E46 E53 E64:E66 E70 E72:E73">
    <cfRule type="expression" dxfId="18" priority="37" stopIfTrue="1">
      <formula>IF(E29=F29,FALSE,TRUE)</formula>
    </cfRule>
  </conditionalFormatting>
  <conditionalFormatting sqref="E30">
    <cfRule type="expression" dxfId="17" priority="25" stopIfTrue="1">
      <formula>IF(E30=F30,FALSE,TRUE)</formula>
    </cfRule>
  </conditionalFormatting>
  <conditionalFormatting sqref="E36">
    <cfRule type="expression" dxfId="16" priority="11" stopIfTrue="1">
      <formula>IF(E36=F36,FALSE,TRUE)</formula>
    </cfRule>
  </conditionalFormatting>
  <conditionalFormatting sqref="E41">
    <cfRule type="expression" dxfId="15" priority="33" stopIfTrue="1">
      <formula>IF(E41=F41,FALSE,TRUE)</formula>
    </cfRule>
  </conditionalFormatting>
  <conditionalFormatting sqref="E42:E44">
    <cfRule type="expression" dxfId="14" priority="9" stopIfTrue="1">
      <formula>IF(E42=F42,FALSE,TRUE)</formula>
    </cfRule>
  </conditionalFormatting>
  <conditionalFormatting sqref="E45">
    <cfRule type="expression" dxfId="13" priority="32" stopIfTrue="1">
      <formula>IF(E45=F45,FALSE,TRUE)</formula>
    </cfRule>
  </conditionalFormatting>
  <conditionalFormatting sqref="E48:E49">
    <cfRule type="expression" dxfId="12" priority="10" stopIfTrue="1">
      <formula>IF(E48=F48,FALSE,TRUE)</formula>
    </cfRule>
  </conditionalFormatting>
  <conditionalFormatting sqref="E63">
    <cfRule type="expression" dxfId="11" priority="31" stopIfTrue="1">
      <formula>IF(E63=F63,FALSE,TRUE)</formula>
    </cfRule>
  </conditionalFormatting>
  <conditionalFormatting sqref="E67">
    <cfRule type="expression" dxfId="10" priority="30" stopIfTrue="1">
      <formula>IF(E67=F67,FALSE,TRUE)</formula>
    </cfRule>
  </conditionalFormatting>
  <conditionalFormatting sqref="E69">
    <cfRule type="expression" dxfId="9" priority="29" stopIfTrue="1">
      <formula>IF(E69=F69,FALSE,TRUE)</formula>
    </cfRule>
  </conditionalFormatting>
  <conditionalFormatting sqref="E71">
    <cfRule type="expression" dxfId="8" priority="2" stopIfTrue="1">
      <formula>IF(E71=F71,FALSE,TRUE)</formula>
    </cfRule>
  </conditionalFormatting>
  <conditionalFormatting sqref="E74:E75">
    <cfRule type="expression" dxfId="7" priority="3" stopIfTrue="1">
      <formula>IF(E74=F74,FALSE,TRUE)</formula>
    </cfRule>
  </conditionalFormatting>
  <conditionalFormatting sqref="E76:E79">
    <cfRule type="expression" dxfId="6" priority="34" stopIfTrue="1">
      <formula>IF(E76=F76,FALSE,TRUE)</formula>
    </cfRule>
  </conditionalFormatting>
  <conditionalFormatting sqref="E80">
    <cfRule type="expression" dxfId="5" priority="22" stopIfTrue="1">
      <formula>IF(E80=F80,FALSE,TRUE)</formula>
    </cfRule>
  </conditionalFormatting>
  <conditionalFormatting sqref="E88 E90">
    <cfRule type="expression" dxfId="4" priority="23" stopIfTrue="1">
      <formula>IF(E88=F88,FALSE,TRUE)</formula>
    </cfRule>
  </conditionalFormatting>
  <conditionalFormatting sqref="E102">
    <cfRule type="expression" dxfId="3" priority="13" stopIfTrue="1">
      <formula>IF(E102=F102,FALSE,TRUE)</formula>
    </cfRule>
  </conditionalFormatting>
  <conditionalFormatting sqref="E103">
    <cfRule type="expression" dxfId="2" priority="15" stopIfTrue="1">
      <formula>IF(E103=F103,FALSE,TRUE)</formula>
    </cfRule>
  </conditionalFormatting>
  <conditionalFormatting sqref="E104">
    <cfRule type="expression" dxfId="1" priority="14" stopIfTrue="1">
      <formula>IF(E104=F104,FALSE,TRUE)</formula>
    </cfRule>
  </conditionalFormatting>
  <conditionalFormatting sqref="E113:E114">
    <cfRule type="expression" dxfId="0" priority="1" stopIfTrue="1">
      <formula>IF(E113=F113,FALSE,TRUE)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43 G45 M45 G33:G35 M33:M35 M29 G29 G47:G48 M47:M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7AD-6B1D-4044-A0FE-643AD073048C}">
  <sheetPr>
    <tabColor theme="9" tint="0.39997558519241921"/>
  </sheetPr>
  <dimension ref="A1:Q125"/>
  <sheetViews>
    <sheetView topLeftCell="A58" workbookViewId="0">
      <selection activeCell="D84" sqref="D84:E84"/>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7109375" customWidth="1"/>
  </cols>
  <sheetData>
    <row r="1" spans="1:9" ht="28.5" customHeight="1" thickTop="1" thickBot="1" x14ac:dyDescent="0.35">
      <c r="A1" s="71"/>
      <c r="B1" s="242" t="s">
        <v>392</v>
      </c>
      <c r="C1" s="243"/>
      <c r="D1" s="243"/>
      <c r="E1" s="243"/>
      <c r="F1" s="243"/>
      <c r="G1" s="243"/>
      <c r="H1" s="244"/>
      <c r="I1" s="71"/>
    </row>
    <row r="2" spans="1:9" ht="14.25" thickTop="1" thickBot="1" x14ac:dyDescent="0.25">
      <c r="A2" s="71"/>
      <c r="B2" s="232"/>
      <c r="C2" s="233"/>
      <c r="D2" s="233"/>
      <c r="E2" s="233"/>
      <c r="F2" s="233"/>
      <c r="G2" s="233"/>
      <c r="H2" s="234"/>
      <c r="I2" s="71"/>
    </row>
    <row r="3" spans="1:9" ht="30.75" customHeight="1" thickTop="1" thickBot="1" x14ac:dyDescent="0.3">
      <c r="A3" s="71"/>
      <c r="B3" s="245" t="s">
        <v>136</v>
      </c>
      <c r="C3" s="246"/>
      <c r="D3" s="246"/>
      <c r="E3" s="246"/>
      <c r="F3" s="246"/>
      <c r="G3" s="246"/>
      <c r="H3" s="247"/>
      <c r="I3" s="71"/>
    </row>
    <row r="4" spans="1:9" ht="20.25" thickTop="1" thickBot="1" x14ac:dyDescent="0.35">
      <c r="A4" s="71"/>
      <c r="B4" s="72" t="s">
        <v>137</v>
      </c>
      <c r="C4" s="73"/>
      <c r="D4" s="73"/>
      <c r="E4" s="74"/>
      <c r="F4" s="74"/>
      <c r="G4" s="71"/>
      <c r="H4" s="75"/>
      <c r="I4" s="71"/>
    </row>
    <row r="5" spans="1:9" ht="20.100000000000001" hidden="1" customHeight="1" outlineLevel="1" x14ac:dyDescent="0.25">
      <c r="A5" s="71"/>
      <c r="B5" s="76" t="s">
        <v>138</v>
      </c>
      <c r="C5" s="77"/>
      <c r="D5" s="78" t="s">
        <v>139</v>
      </c>
      <c r="E5" s="79" t="s">
        <v>140</v>
      </c>
      <c r="F5" s="79" t="s">
        <v>141</v>
      </c>
      <c r="G5" s="79" t="s">
        <v>142</v>
      </c>
      <c r="H5" s="80" t="s">
        <v>143</v>
      </c>
      <c r="I5" s="71"/>
    </row>
    <row r="6" spans="1:9" ht="20.100000000000001" hidden="1" customHeight="1" outlineLevel="1" x14ac:dyDescent="0.25">
      <c r="A6" s="71"/>
      <c r="B6" s="81" t="s">
        <v>393</v>
      </c>
      <c r="C6" s="82" t="s">
        <v>394</v>
      </c>
      <c r="D6" s="176"/>
      <c r="E6" s="83" t="s">
        <v>144</v>
      </c>
      <c r="F6" s="155">
        <v>9</v>
      </c>
      <c r="G6" s="82" t="s">
        <v>145</v>
      </c>
      <c r="H6" s="84"/>
      <c r="I6" s="71"/>
    </row>
    <row r="7" spans="1:9" ht="20.100000000000001" hidden="1" customHeight="1" outlineLevel="1" x14ac:dyDescent="0.25">
      <c r="A7" s="71"/>
      <c r="B7" s="85" t="s">
        <v>146</v>
      </c>
      <c r="C7" s="86" t="s">
        <v>147</v>
      </c>
      <c r="D7" s="87"/>
      <c r="E7" s="88" t="s">
        <v>148</v>
      </c>
      <c r="F7" s="89">
        <v>3.3</v>
      </c>
      <c r="G7" s="86"/>
      <c r="H7" s="90"/>
      <c r="I7" s="71"/>
    </row>
    <row r="8" spans="1:9" ht="20.100000000000001" hidden="1" customHeight="1" outlineLevel="1" x14ac:dyDescent="0.25">
      <c r="A8" s="71"/>
      <c r="B8" s="85" t="s">
        <v>149</v>
      </c>
      <c r="C8" s="86" t="s">
        <v>150</v>
      </c>
      <c r="D8" s="87"/>
      <c r="E8" s="88" t="s">
        <v>148</v>
      </c>
      <c r="F8" s="89">
        <v>3.3</v>
      </c>
      <c r="G8" s="86"/>
      <c r="H8" s="90"/>
      <c r="I8" s="71"/>
    </row>
    <row r="9" spans="1:9" ht="20.100000000000001" hidden="1" customHeight="1" outlineLevel="1" x14ac:dyDescent="0.25">
      <c r="A9" s="71"/>
      <c r="B9" s="91" t="s">
        <v>395</v>
      </c>
      <c r="C9" s="86" t="s">
        <v>151</v>
      </c>
      <c r="D9" s="87"/>
      <c r="E9" s="88" t="s">
        <v>148</v>
      </c>
      <c r="F9" s="89">
        <v>3.3</v>
      </c>
      <c r="G9" s="86" t="s">
        <v>145</v>
      </c>
      <c r="H9" s="170" t="s">
        <v>368</v>
      </c>
      <c r="I9" s="71"/>
    </row>
    <row r="10" spans="1:9" ht="20.100000000000001" hidden="1" customHeight="1" outlineLevel="1" x14ac:dyDescent="0.25">
      <c r="A10" s="71"/>
      <c r="B10" s="85" t="s">
        <v>152</v>
      </c>
      <c r="C10" s="86" t="s">
        <v>153</v>
      </c>
      <c r="D10" s="87"/>
      <c r="E10" s="88" t="s">
        <v>144</v>
      </c>
      <c r="F10" s="89">
        <v>3.3</v>
      </c>
      <c r="G10" s="86"/>
      <c r="H10" s="90"/>
      <c r="I10" s="71"/>
    </row>
    <row r="11" spans="1:9" ht="20.100000000000001" hidden="1" customHeight="1" outlineLevel="1" x14ac:dyDescent="0.25">
      <c r="A11" s="71"/>
      <c r="B11" s="85" t="s">
        <v>154</v>
      </c>
      <c r="C11" s="86" t="s">
        <v>155</v>
      </c>
      <c r="D11" s="87"/>
      <c r="E11" s="88" t="s">
        <v>148</v>
      </c>
      <c r="F11" s="89">
        <v>3.3</v>
      </c>
      <c r="G11" s="86" t="s">
        <v>145</v>
      </c>
      <c r="H11" s="90"/>
      <c r="I11" s="71"/>
    </row>
    <row r="12" spans="1:9" ht="20.100000000000001" hidden="1" customHeight="1" outlineLevel="1" x14ac:dyDescent="0.25">
      <c r="A12" s="71"/>
      <c r="B12" s="85" t="s">
        <v>156</v>
      </c>
      <c r="C12" s="86" t="s">
        <v>157</v>
      </c>
      <c r="D12" s="87"/>
      <c r="E12" s="88" t="s">
        <v>158</v>
      </c>
      <c r="F12" s="89">
        <v>3.3</v>
      </c>
      <c r="G12" s="86" t="s">
        <v>145</v>
      </c>
      <c r="H12" s="90"/>
      <c r="I12" s="71"/>
    </row>
    <row r="13" spans="1:9" ht="20.100000000000001" hidden="1" customHeight="1" outlineLevel="1" x14ac:dyDescent="0.25">
      <c r="A13" s="71"/>
      <c r="B13" s="85" t="s">
        <v>159</v>
      </c>
      <c r="C13" s="86" t="s">
        <v>160</v>
      </c>
      <c r="D13" s="87"/>
      <c r="E13" s="88" t="s">
        <v>158</v>
      </c>
      <c r="F13" s="89">
        <v>3.3</v>
      </c>
      <c r="G13" s="86"/>
      <c r="H13" s="90"/>
      <c r="I13" s="71"/>
    </row>
    <row r="14" spans="1:9" ht="20.100000000000001" hidden="1" customHeight="1" outlineLevel="1" x14ac:dyDescent="0.25">
      <c r="A14" s="71"/>
      <c r="B14" s="85" t="s">
        <v>161</v>
      </c>
      <c r="C14" s="86" t="s">
        <v>162</v>
      </c>
      <c r="D14" s="87"/>
      <c r="E14" s="88" t="s">
        <v>158</v>
      </c>
      <c r="F14" s="89">
        <v>2.5</v>
      </c>
      <c r="G14" s="86"/>
      <c r="H14" s="90"/>
      <c r="I14" s="71"/>
    </row>
    <row r="15" spans="1:9" ht="20.100000000000001" hidden="1" customHeight="1" outlineLevel="1" x14ac:dyDescent="0.25">
      <c r="A15" s="71"/>
      <c r="B15" s="85" t="s">
        <v>163</v>
      </c>
      <c r="C15" s="86" t="s">
        <v>164</v>
      </c>
      <c r="D15" s="87"/>
      <c r="E15" s="88" t="s">
        <v>158</v>
      </c>
      <c r="F15" s="89">
        <v>3.3</v>
      </c>
      <c r="G15" s="86" t="s">
        <v>145</v>
      </c>
      <c r="H15" s="90"/>
      <c r="I15" s="71"/>
    </row>
    <row r="16" spans="1:9" ht="20.100000000000001" hidden="1" customHeight="1" outlineLevel="1" x14ac:dyDescent="0.25">
      <c r="A16" s="71"/>
      <c r="B16" s="85" t="s">
        <v>165</v>
      </c>
      <c r="C16" s="86" t="s">
        <v>166</v>
      </c>
      <c r="D16" s="87"/>
      <c r="E16" s="88" t="s">
        <v>158</v>
      </c>
      <c r="F16" s="89">
        <v>3.3</v>
      </c>
      <c r="G16" s="86" t="s">
        <v>145</v>
      </c>
      <c r="H16" s="90"/>
      <c r="I16" s="71"/>
    </row>
    <row r="17" spans="1:9" ht="20.100000000000001" hidden="1" customHeight="1" outlineLevel="1" x14ac:dyDescent="0.25">
      <c r="A17" s="71"/>
      <c r="B17" s="85" t="s">
        <v>167</v>
      </c>
      <c r="C17" s="86" t="s">
        <v>168</v>
      </c>
      <c r="D17" s="87"/>
      <c r="E17" s="88" t="s">
        <v>158</v>
      </c>
      <c r="F17" s="89">
        <v>1.7</v>
      </c>
      <c r="G17" s="86"/>
      <c r="H17" s="90"/>
      <c r="I17" s="71"/>
    </row>
    <row r="18" spans="1:9" ht="20.100000000000001" hidden="1" customHeight="1" outlineLevel="1" x14ac:dyDescent="0.25">
      <c r="A18" s="71"/>
      <c r="B18" s="85" t="s">
        <v>169</v>
      </c>
      <c r="C18" s="92" t="s">
        <v>170</v>
      </c>
      <c r="D18" s="93"/>
      <c r="E18" s="94" t="s">
        <v>144</v>
      </c>
      <c r="F18" s="89" t="s">
        <v>171</v>
      </c>
      <c r="G18" s="86" t="s">
        <v>172</v>
      </c>
      <c r="H18" s="90"/>
      <c r="I18" s="71"/>
    </row>
    <row r="19" spans="1:9" ht="20.100000000000001" hidden="1" customHeight="1" outlineLevel="1" x14ac:dyDescent="0.3">
      <c r="A19" s="71"/>
      <c r="B19" s="95" t="s">
        <v>173</v>
      </c>
      <c r="C19" s="232"/>
      <c r="D19" s="233"/>
      <c r="E19" s="234"/>
      <c r="F19" s="96">
        <v>42.9</v>
      </c>
      <c r="G19" s="97"/>
      <c r="H19" s="98"/>
      <c r="I19" s="71"/>
    </row>
    <row r="20" spans="1:9" ht="13.5" collapsed="1" thickTop="1" x14ac:dyDescent="0.2">
      <c r="A20" s="71"/>
      <c r="B20" s="248"/>
      <c r="C20" s="249"/>
      <c r="D20" s="249"/>
      <c r="E20" s="249"/>
      <c r="F20" s="249"/>
      <c r="G20" s="249"/>
      <c r="H20" s="250"/>
      <c r="I20" s="71"/>
    </row>
    <row r="21" spans="1:9" ht="19.5" thickBot="1" x14ac:dyDescent="0.35">
      <c r="A21" s="71"/>
      <c r="B21" s="72" t="s">
        <v>174</v>
      </c>
      <c r="C21" s="71"/>
      <c r="D21" s="71"/>
      <c r="E21" s="74"/>
      <c r="F21" s="74"/>
      <c r="G21" s="71"/>
      <c r="H21" s="75"/>
      <c r="I21" s="71"/>
    </row>
    <row r="22" spans="1:9" ht="20.100000000000001" hidden="1" customHeight="1" outlineLevel="1" x14ac:dyDescent="0.25">
      <c r="A22" s="71"/>
      <c r="B22" s="76" t="s">
        <v>138</v>
      </c>
      <c r="C22" s="77"/>
      <c r="D22" s="79"/>
      <c r="E22" s="79" t="s">
        <v>140</v>
      </c>
      <c r="F22" s="79" t="s">
        <v>141</v>
      </c>
      <c r="G22" s="79" t="s">
        <v>142</v>
      </c>
      <c r="H22" s="79" t="s">
        <v>143</v>
      </c>
      <c r="I22" s="71"/>
    </row>
    <row r="23" spans="1:9" ht="20.100000000000001" hidden="1" customHeight="1" outlineLevel="1" x14ac:dyDescent="0.25">
      <c r="A23" s="71"/>
      <c r="B23" s="99" t="s">
        <v>396</v>
      </c>
      <c r="C23" s="100" t="s">
        <v>397</v>
      </c>
      <c r="D23" s="101"/>
      <c r="E23" s="102" t="s">
        <v>148</v>
      </c>
      <c r="F23" s="155">
        <v>4</v>
      </c>
      <c r="G23" s="82" t="s">
        <v>398</v>
      </c>
      <c r="H23" s="84"/>
      <c r="I23" s="71"/>
    </row>
    <row r="24" spans="1:9" ht="20.100000000000001" hidden="1" customHeight="1" outlineLevel="1" x14ac:dyDescent="0.25">
      <c r="A24" s="71"/>
      <c r="B24" s="85" t="s">
        <v>399</v>
      </c>
      <c r="C24" s="103" t="s">
        <v>400</v>
      </c>
      <c r="D24" s="87"/>
      <c r="E24" s="88" t="s">
        <v>148</v>
      </c>
      <c r="F24" s="89">
        <v>1</v>
      </c>
      <c r="G24" s="86" t="s">
        <v>401</v>
      </c>
      <c r="H24" s="90"/>
      <c r="I24" s="71"/>
    </row>
    <row r="25" spans="1:9" ht="27" hidden="1" outlineLevel="1" thickBot="1" x14ac:dyDescent="0.3">
      <c r="A25" s="71"/>
      <c r="B25" s="85" t="s">
        <v>175</v>
      </c>
      <c r="C25" s="103" t="s">
        <v>176</v>
      </c>
      <c r="D25" s="87"/>
      <c r="E25" s="88" t="s">
        <v>148</v>
      </c>
      <c r="F25" s="89">
        <v>4.25</v>
      </c>
      <c r="G25" s="103" t="s">
        <v>372</v>
      </c>
      <c r="H25" s="90"/>
      <c r="I25" s="71"/>
    </row>
    <row r="26" spans="1:9" ht="16.5" hidden="1" outlineLevel="1" thickBot="1" x14ac:dyDescent="0.3">
      <c r="A26" s="71"/>
      <c r="B26" s="85" t="s">
        <v>346</v>
      </c>
      <c r="C26" s="103" t="s">
        <v>347</v>
      </c>
      <c r="D26" s="87"/>
      <c r="E26" s="88" t="s">
        <v>158</v>
      </c>
      <c r="F26" s="89">
        <v>3.75</v>
      </c>
      <c r="G26" s="103" t="s">
        <v>373</v>
      </c>
      <c r="H26" s="90"/>
      <c r="I26" s="71"/>
    </row>
    <row r="27" spans="1:9" ht="20.100000000000001" hidden="1" customHeight="1" outlineLevel="1" x14ac:dyDescent="0.25">
      <c r="A27" s="71"/>
      <c r="B27" s="85" t="s">
        <v>177</v>
      </c>
      <c r="C27" s="103" t="s">
        <v>178</v>
      </c>
      <c r="D27" s="87"/>
      <c r="E27" s="88" t="s">
        <v>158</v>
      </c>
      <c r="F27" s="89">
        <v>4.25</v>
      </c>
      <c r="G27" s="86" t="s">
        <v>179</v>
      </c>
      <c r="H27" s="90"/>
      <c r="I27" s="71"/>
    </row>
    <row r="28" spans="1:9" ht="16.5" hidden="1" outlineLevel="1" thickBot="1" x14ac:dyDescent="0.3">
      <c r="A28" s="71"/>
      <c r="B28" s="85" t="s">
        <v>181</v>
      </c>
      <c r="C28" s="103" t="s">
        <v>182</v>
      </c>
      <c r="D28" s="87"/>
      <c r="E28" s="88" t="s">
        <v>148</v>
      </c>
      <c r="F28" s="89">
        <v>4</v>
      </c>
      <c r="G28" s="86" t="s">
        <v>183</v>
      </c>
      <c r="H28" s="90"/>
      <c r="I28" s="71"/>
    </row>
    <row r="29" spans="1:9" ht="20.100000000000001" hidden="1" customHeight="1" outlineLevel="1" x14ac:dyDescent="0.25">
      <c r="A29" s="71"/>
      <c r="B29" s="85" t="s">
        <v>184</v>
      </c>
      <c r="C29" s="103" t="s">
        <v>185</v>
      </c>
      <c r="D29" s="87"/>
      <c r="E29" s="88" t="s">
        <v>158</v>
      </c>
      <c r="F29" s="89">
        <v>4</v>
      </c>
      <c r="G29" s="86" t="s">
        <v>371</v>
      </c>
      <c r="H29" s="90"/>
      <c r="I29" s="71"/>
    </row>
    <row r="30" spans="1:9" ht="21.75" hidden="1" customHeight="1" outlineLevel="1" x14ac:dyDescent="0.25">
      <c r="A30" s="71"/>
      <c r="B30" s="85" t="s">
        <v>186</v>
      </c>
      <c r="C30" s="103" t="s">
        <v>348</v>
      </c>
      <c r="D30" s="87"/>
      <c r="E30" s="88" t="s">
        <v>148</v>
      </c>
      <c r="F30" s="89">
        <v>4</v>
      </c>
      <c r="G30" s="86" t="s">
        <v>227</v>
      </c>
      <c r="H30" s="90"/>
      <c r="I30" s="71"/>
    </row>
    <row r="31" spans="1:9" ht="24.75" hidden="1" customHeight="1" outlineLevel="1" x14ac:dyDescent="0.25">
      <c r="A31" s="71"/>
      <c r="B31" s="85" t="s">
        <v>188</v>
      </c>
      <c r="C31" s="103" t="s">
        <v>189</v>
      </c>
      <c r="D31" s="87"/>
      <c r="E31" s="88" t="s">
        <v>158</v>
      </c>
      <c r="F31" s="89">
        <v>3.75</v>
      </c>
      <c r="G31" s="103" t="s">
        <v>370</v>
      </c>
      <c r="H31" s="90"/>
      <c r="I31" s="71"/>
    </row>
    <row r="32" spans="1:9" ht="16.5" hidden="1" outlineLevel="1" thickBot="1" x14ac:dyDescent="0.3">
      <c r="A32" s="71"/>
      <c r="B32" s="85" t="s">
        <v>402</v>
      </c>
      <c r="C32" s="103" t="s">
        <v>403</v>
      </c>
      <c r="D32" s="87"/>
      <c r="E32" s="88" t="s">
        <v>158</v>
      </c>
      <c r="F32" s="89">
        <v>4.5</v>
      </c>
      <c r="G32" s="86" t="s">
        <v>404</v>
      </c>
      <c r="H32" s="90"/>
      <c r="I32" s="71"/>
    </row>
    <row r="33" spans="1:9" ht="16.5" hidden="1" outlineLevel="1" thickBot="1" x14ac:dyDescent="0.3">
      <c r="A33" s="71"/>
      <c r="B33" s="104" t="s">
        <v>405</v>
      </c>
      <c r="C33" s="103" t="s">
        <v>406</v>
      </c>
      <c r="D33" s="105"/>
      <c r="E33" s="106" t="s">
        <v>148</v>
      </c>
      <c r="F33" s="89">
        <v>3.5</v>
      </c>
      <c r="G33" s="86" t="s">
        <v>407</v>
      </c>
      <c r="H33" s="170" t="s">
        <v>369</v>
      </c>
      <c r="I33" s="71"/>
    </row>
    <row r="34" spans="1:9" ht="20.100000000000001" hidden="1" customHeight="1" outlineLevel="1" x14ac:dyDescent="0.25">
      <c r="A34" s="71"/>
      <c r="B34" s="85" t="s">
        <v>349</v>
      </c>
      <c r="C34" s="103" t="s">
        <v>350</v>
      </c>
      <c r="D34" s="87"/>
      <c r="E34" s="88" t="s">
        <v>158</v>
      </c>
      <c r="F34" s="89">
        <v>3.5</v>
      </c>
      <c r="G34" s="86" t="s">
        <v>183</v>
      </c>
      <c r="H34" s="90"/>
      <c r="I34" s="71"/>
    </row>
    <row r="35" spans="1:9" ht="20.100000000000001" hidden="1" customHeight="1" outlineLevel="1" x14ac:dyDescent="0.3">
      <c r="A35" s="71"/>
      <c r="B35" s="107" t="s">
        <v>173</v>
      </c>
      <c r="C35" s="227"/>
      <c r="D35" s="225"/>
      <c r="E35" s="228"/>
      <c r="F35" s="108">
        <v>44.75</v>
      </c>
      <c r="G35" s="92"/>
      <c r="H35" s="98"/>
      <c r="I35" s="71"/>
    </row>
    <row r="36" spans="1:9" ht="13.5" collapsed="1" thickTop="1" x14ac:dyDescent="0.2">
      <c r="A36" s="71"/>
      <c r="B36" s="109"/>
      <c r="D36" s="110"/>
      <c r="F36" s="111"/>
      <c r="H36" s="112"/>
      <c r="I36" s="71"/>
    </row>
    <row r="37" spans="1:9" ht="19.5" thickBot="1" x14ac:dyDescent="0.35">
      <c r="A37" s="71"/>
      <c r="B37" s="113" t="s">
        <v>190</v>
      </c>
      <c r="C37" s="71"/>
      <c r="D37" s="71"/>
      <c r="E37" s="74"/>
      <c r="F37" s="114"/>
      <c r="G37" s="71"/>
      <c r="H37" s="75"/>
      <c r="I37" s="71"/>
    </row>
    <row r="38" spans="1:9" ht="20.100000000000001" hidden="1" customHeight="1" outlineLevel="1" x14ac:dyDescent="0.25">
      <c r="A38" s="71"/>
      <c r="B38" s="115" t="s">
        <v>138</v>
      </c>
      <c r="C38" s="77"/>
      <c r="D38" s="79"/>
      <c r="E38" s="79" t="s">
        <v>140</v>
      </c>
      <c r="F38" s="116" t="s">
        <v>141</v>
      </c>
      <c r="G38" s="79" t="s">
        <v>142</v>
      </c>
      <c r="H38" s="79" t="s">
        <v>143</v>
      </c>
      <c r="I38" s="71"/>
    </row>
    <row r="39" spans="1:9" ht="20.100000000000001" hidden="1" customHeight="1" outlineLevel="1" x14ac:dyDescent="0.25">
      <c r="A39" s="71"/>
      <c r="B39" s="81" t="s">
        <v>351</v>
      </c>
      <c r="C39" s="117" t="s">
        <v>25</v>
      </c>
      <c r="D39" s="176"/>
      <c r="E39" s="83" t="s">
        <v>148</v>
      </c>
      <c r="F39" s="83">
        <v>4</v>
      </c>
      <c r="G39" s="84" t="s">
        <v>352</v>
      </c>
      <c r="H39" s="84"/>
      <c r="I39" s="71"/>
    </row>
    <row r="40" spans="1:9" ht="20.100000000000001" hidden="1" customHeight="1" outlineLevel="1" x14ac:dyDescent="0.25">
      <c r="A40" s="71"/>
      <c r="B40" s="85" t="s">
        <v>191</v>
      </c>
      <c r="C40" s="103" t="s">
        <v>192</v>
      </c>
      <c r="D40" s="87"/>
      <c r="E40" s="88" t="s">
        <v>148</v>
      </c>
      <c r="F40" s="88">
        <v>3.5</v>
      </c>
      <c r="G40" s="90" t="s">
        <v>193</v>
      </c>
      <c r="H40" s="118" t="s">
        <v>353</v>
      </c>
      <c r="I40" s="71"/>
    </row>
    <row r="41" spans="1:9" ht="20.100000000000001" hidden="1" customHeight="1" outlineLevel="1" x14ac:dyDescent="0.25">
      <c r="A41" s="71"/>
      <c r="B41" s="85" t="s">
        <v>354</v>
      </c>
      <c r="C41" s="103" t="s">
        <v>355</v>
      </c>
      <c r="D41" s="87"/>
      <c r="E41" s="88" t="s">
        <v>148</v>
      </c>
      <c r="F41" s="88">
        <v>4.25</v>
      </c>
      <c r="G41" s="90" t="s">
        <v>352</v>
      </c>
      <c r="H41" s="90"/>
      <c r="I41" s="71"/>
    </row>
    <row r="42" spans="1:9" ht="27.75" hidden="1" outlineLevel="1" thickTop="1" thickBot="1" x14ac:dyDescent="0.3">
      <c r="A42" s="71"/>
      <c r="B42" s="85" t="s">
        <v>194</v>
      </c>
      <c r="C42" s="103" t="s">
        <v>195</v>
      </c>
      <c r="D42" s="87"/>
      <c r="E42" s="88" t="s">
        <v>148</v>
      </c>
      <c r="F42" s="88">
        <v>4</v>
      </c>
      <c r="G42" s="90" t="s">
        <v>196</v>
      </c>
      <c r="H42" s="90"/>
      <c r="I42" s="71"/>
    </row>
    <row r="43" spans="1:9" ht="24" hidden="1" customHeight="1" outlineLevel="1" x14ac:dyDescent="0.25">
      <c r="A43" s="71"/>
      <c r="B43" s="85" t="s">
        <v>356</v>
      </c>
      <c r="C43" s="103" t="s">
        <v>357</v>
      </c>
      <c r="D43" s="87"/>
      <c r="E43" s="88" t="s">
        <v>158</v>
      </c>
      <c r="F43" s="88">
        <v>3.5</v>
      </c>
      <c r="G43" s="90" t="s">
        <v>374</v>
      </c>
      <c r="H43" s="118" t="s">
        <v>358</v>
      </c>
      <c r="I43" s="71"/>
    </row>
    <row r="44" spans="1:9" ht="20.100000000000001" hidden="1" customHeight="1" outlineLevel="1" x14ac:dyDescent="0.25">
      <c r="A44" s="71"/>
      <c r="B44" s="85" t="s">
        <v>359</v>
      </c>
      <c r="C44" s="103" t="s">
        <v>360</v>
      </c>
      <c r="D44" s="87"/>
      <c r="E44" s="88" t="s">
        <v>158</v>
      </c>
      <c r="F44" s="88">
        <v>4</v>
      </c>
      <c r="G44" s="90" t="s">
        <v>188</v>
      </c>
      <c r="H44" s="118"/>
      <c r="I44" s="71"/>
    </row>
    <row r="45" spans="1:9" ht="23.25" hidden="1" customHeight="1" outlineLevel="1" x14ac:dyDescent="0.25">
      <c r="A45" s="71"/>
      <c r="B45" s="85" t="s">
        <v>202</v>
      </c>
      <c r="C45" s="103" t="s">
        <v>361</v>
      </c>
      <c r="D45" s="87"/>
      <c r="E45" s="88" t="s">
        <v>158</v>
      </c>
      <c r="F45" s="88">
        <v>3.5</v>
      </c>
      <c r="G45" s="90" t="s">
        <v>203</v>
      </c>
      <c r="H45" s="90"/>
      <c r="I45" s="71"/>
    </row>
    <row r="46" spans="1:9" ht="29.45" hidden="1" customHeight="1" outlineLevel="1" x14ac:dyDescent="0.25">
      <c r="A46" s="71"/>
      <c r="B46" s="85" t="s">
        <v>362</v>
      </c>
      <c r="C46" s="103" t="s">
        <v>363</v>
      </c>
      <c r="D46" s="87"/>
      <c r="E46" s="88" t="s">
        <v>158</v>
      </c>
      <c r="F46" s="88">
        <v>3.25</v>
      </c>
      <c r="G46" s="90" t="s">
        <v>364</v>
      </c>
      <c r="H46" s="90"/>
      <c r="I46" s="71"/>
    </row>
    <row r="47" spans="1:9" ht="27.75" hidden="1" outlineLevel="1" thickTop="1" thickBot="1" x14ac:dyDescent="0.3">
      <c r="A47" s="71"/>
      <c r="B47" s="104" t="s">
        <v>204</v>
      </c>
      <c r="C47" s="119" t="s">
        <v>205</v>
      </c>
      <c r="D47" s="93"/>
      <c r="E47" s="94" t="s">
        <v>206</v>
      </c>
      <c r="F47" s="169">
        <v>3</v>
      </c>
      <c r="G47" s="92"/>
      <c r="H47" s="98"/>
      <c r="I47" s="71"/>
    </row>
    <row r="48" spans="1:9" ht="20.100000000000001" hidden="1" customHeight="1" outlineLevel="1" x14ac:dyDescent="0.3">
      <c r="A48" s="71"/>
      <c r="B48" s="107" t="s">
        <v>173</v>
      </c>
      <c r="C48" s="227"/>
      <c r="D48" s="225"/>
      <c r="E48" s="228"/>
      <c r="F48" s="164">
        <v>33</v>
      </c>
      <c r="G48" s="120"/>
      <c r="H48" s="121"/>
      <c r="I48" s="71"/>
    </row>
    <row r="49" spans="1:9" ht="13.5" collapsed="1" thickTop="1" x14ac:dyDescent="0.2">
      <c r="A49" s="71"/>
      <c r="B49" s="122"/>
      <c r="C49" s="110"/>
      <c r="D49" s="110"/>
      <c r="H49" s="123"/>
      <c r="I49" s="71"/>
    </row>
    <row r="50" spans="1:9" ht="19.5" thickBot="1" x14ac:dyDescent="0.35">
      <c r="A50" s="71"/>
      <c r="B50" s="113" t="s">
        <v>207</v>
      </c>
      <c r="C50" s="71"/>
      <c r="D50" s="71"/>
      <c r="E50" s="74"/>
      <c r="F50" s="74"/>
      <c r="G50" s="71"/>
      <c r="H50" s="124"/>
      <c r="I50" s="71"/>
    </row>
    <row r="51" spans="1:9" ht="20.100000000000001" customHeight="1" outlineLevel="1" thickTop="1" thickBot="1" x14ac:dyDescent="0.3">
      <c r="A51" s="71"/>
      <c r="B51" s="115" t="s">
        <v>138</v>
      </c>
      <c r="C51" s="77"/>
      <c r="D51" s="79"/>
      <c r="E51" s="79" t="s">
        <v>208</v>
      </c>
      <c r="F51" s="79" t="s">
        <v>141</v>
      </c>
      <c r="G51" s="79" t="s">
        <v>209</v>
      </c>
      <c r="H51" s="125"/>
      <c r="I51" s="71"/>
    </row>
    <row r="52" spans="1:9" ht="27.75" outlineLevel="1" thickTop="1" thickBot="1" x14ac:dyDescent="0.3">
      <c r="A52" s="71"/>
      <c r="B52" s="126" t="s">
        <v>210</v>
      </c>
      <c r="C52" s="127" t="s">
        <v>211</v>
      </c>
      <c r="D52" s="128"/>
      <c r="E52" s="129" t="s">
        <v>144</v>
      </c>
      <c r="F52" s="129">
        <v>7</v>
      </c>
      <c r="G52" s="130" t="s">
        <v>212</v>
      </c>
      <c r="H52" s="123"/>
      <c r="I52" s="71"/>
    </row>
    <row r="53" spans="1:9" ht="20.100000000000001" customHeight="1" outlineLevel="1" thickTop="1" thickBot="1" x14ac:dyDescent="0.3">
      <c r="A53" s="71"/>
      <c r="B53" s="131" t="s">
        <v>173</v>
      </c>
      <c r="C53" s="132"/>
      <c r="D53" s="133"/>
      <c r="E53" s="134"/>
      <c r="F53" s="135"/>
      <c r="G53" s="132"/>
      <c r="H53" s="136"/>
      <c r="I53" s="71"/>
    </row>
    <row r="54" spans="1:9" ht="20.100000000000001" customHeight="1" outlineLevel="1" thickTop="1" thickBot="1" x14ac:dyDescent="0.3">
      <c r="A54" s="71"/>
      <c r="B54" s="229" t="s">
        <v>213</v>
      </c>
      <c r="C54" s="230"/>
      <c r="D54" s="230"/>
      <c r="E54" s="230"/>
      <c r="F54" s="230"/>
      <c r="G54" s="230"/>
      <c r="H54" s="231"/>
      <c r="I54" s="71"/>
    </row>
    <row r="55" spans="1:9" ht="20.100000000000001" customHeight="1" outlineLevel="1" thickTop="1" thickBot="1" x14ac:dyDescent="0.3">
      <c r="A55" s="71"/>
      <c r="B55" s="137" t="s">
        <v>214</v>
      </c>
      <c r="C55" s="138" t="s">
        <v>144</v>
      </c>
      <c r="D55" s="139"/>
      <c r="E55" s="140" t="s">
        <v>144</v>
      </c>
      <c r="F55" s="141">
        <v>9</v>
      </c>
      <c r="G55" s="142" t="s">
        <v>215</v>
      </c>
      <c r="H55" s="123"/>
      <c r="I55" s="71"/>
    </row>
    <row r="56" spans="1:9" ht="13.5" thickTop="1" x14ac:dyDescent="0.2">
      <c r="A56" s="71"/>
      <c r="B56" s="109"/>
      <c r="H56" s="112"/>
      <c r="I56" s="71"/>
    </row>
    <row r="57" spans="1:9" ht="17.25" x14ac:dyDescent="0.3">
      <c r="A57" s="71"/>
      <c r="B57" s="143" t="s">
        <v>216</v>
      </c>
      <c r="H57" s="123"/>
      <c r="I57" s="71"/>
    </row>
    <row r="58" spans="1:9" ht="15.75" x14ac:dyDescent="0.25">
      <c r="A58" s="71"/>
      <c r="B58" s="144" t="s">
        <v>217</v>
      </c>
      <c r="H58" s="123"/>
      <c r="I58" s="71"/>
    </row>
    <row r="59" spans="1:9" ht="15.75" x14ac:dyDescent="0.25">
      <c r="A59" s="71"/>
      <c r="B59" s="144" t="s">
        <v>218</v>
      </c>
      <c r="H59" s="123"/>
      <c r="I59" s="71"/>
    </row>
    <row r="60" spans="1:9" x14ac:dyDescent="0.2">
      <c r="A60" s="71"/>
      <c r="B60" s="109"/>
      <c r="H60" s="123"/>
      <c r="I60" s="71"/>
    </row>
    <row r="61" spans="1:9" ht="18.75" x14ac:dyDescent="0.3">
      <c r="A61" s="71"/>
      <c r="B61" s="72" t="s">
        <v>219</v>
      </c>
      <c r="C61" s="71"/>
      <c r="D61" s="71"/>
      <c r="E61" s="74"/>
      <c r="F61" s="74"/>
      <c r="G61" s="71"/>
      <c r="H61" s="75"/>
      <c r="I61" s="71"/>
    </row>
    <row r="62" spans="1:9" ht="15.75" x14ac:dyDescent="0.25">
      <c r="A62" s="145"/>
      <c r="B62" s="144" t="s">
        <v>220</v>
      </c>
      <c r="H62" s="123"/>
      <c r="I62" s="71"/>
    </row>
    <row r="63" spans="1:9" ht="15.75" x14ac:dyDescent="0.25">
      <c r="A63" s="145"/>
      <c r="B63" s="144" t="s">
        <v>221</v>
      </c>
      <c r="H63" s="123"/>
      <c r="I63" s="71"/>
    </row>
    <row r="64" spans="1:9" ht="15.75" x14ac:dyDescent="0.25">
      <c r="A64" s="145"/>
      <c r="B64" s="144" t="s">
        <v>222</v>
      </c>
      <c r="H64" s="123"/>
      <c r="I64" s="71"/>
    </row>
    <row r="65" spans="1:17" ht="15.75" x14ac:dyDescent="0.25">
      <c r="A65" s="145"/>
      <c r="B65" s="146" t="s">
        <v>223</v>
      </c>
      <c r="H65" s="123"/>
      <c r="I65" s="71"/>
    </row>
    <row r="66" spans="1:17" ht="13.5" thickBot="1" x14ac:dyDescent="0.25">
      <c r="A66" s="71"/>
      <c r="B66" s="232"/>
      <c r="C66" s="233"/>
      <c r="D66" s="233"/>
      <c r="E66" s="233"/>
      <c r="F66" s="233"/>
      <c r="G66" s="233"/>
      <c r="H66" s="234"/>
      <c r="I66" s="71"/>
    </row>
    <row r="67" spans="1:17" ht="20.100000000000001" customHeight="1" thickTop="1" thickBot="1" x14ac:dyDescent="0.35">
      <c r="A67" s="71"/>
      <c r="B67" s="147" t="s">
        <v>224</v>
      </c>
      <c r="C67" s="148"/>
      <c r="D67" s="148"/>
      <c r="E67" s="149"/>
      <c r="F67" s="149"/>
      <c r="G67" s="148"/>
      <c r="H67" s="150"/>
      <c r="I67" s="71"/>
      <c r="K67" s="235" t="s">
        <v>408</v>
      </c>
      <c r="L67" s="236"/>
      <c r="M67" s="236"/>
      <c r="N67" s="236"/>
      <c r="O67" s="236"/>
      <c r="P67" s="236"/>
      <c r="Q67" s="237"/>
    </row>
    <row r="68" spans="1:17" ht="20.100000000000001" customHeight="1" thickTop="1" thickBot="1" x14ac:dyDescent="0.35">
      <c r="A68" s="71"/>
      <c r="B68" s="115" t="s">
        <v>138</v>
      </c>
      <c r="C68" s="77"/>
      <c r="D68" s="79" t="s">
        <v>225</v>
      </c>
      <c r="E68" s="79" t="s">
        <v>208</v>
      </c>
      <c r="F68" s="79" t="s">
        <v>141</v>
      </c>
      <c r="G68" s="79" t="s">
        <v>142</v>
      </c>
      <c r="H68" s="125" t="s">
        <v>143</v>
      </c>
      <c r="I68" s="71"/>
      <c r="K68" s="238" t="s">
        <v>448</v>
      </c>
      <c r="L68" s="239"/>
      <c r="M68" s="239"/>
      <c r="N68" s="195"/>
      <c r="O68" s="240" t="s">
        <v>449</v>
      </c>
      <c r="P68" s="240"/>
      <c r="Q68" s="241"/>
    </row>
    <row r="69" spans="1:17" ht="20.100000000000001" customHeight="1" thickTop="1" thickBot="1" x14ac:dyDescent="0.35">
      <c r="A69" s="151"/>
      <c r="B69" t="s">
        <v>180</v>
      </c>
      <c r="C69" s="99" t="s">
        <v>226</v>
      </c>
      <c r="D69" s="102" t="s">
        <v>225</v>
      </c>
      <c r="E69" s="102" t="s">
        <v>158</v>
      </c>
      <c r="F69" s="152">
        <v>3.5</v>
      </c>
      <c r="G69" s="99" t="s">
        <v>227</v>
      </c>
      <c r="H69" s="153"/>
      <c r="I69" s="71"/>
      <c r="K69" s="196" t="s">
        <v>247</v>
      </c>
      <c r="L69" s="197" t="s">
        <v>426</v>
      </c>
      <c r="M69" s="196" t="s">
        <v>148</v>
      </c>
      <c r="N69" s="195"/>
      <c r="O69" s="196" t="s">
        <v>180</v>
      </c>
      <c r="P69" s="197" t="s">
        <v>460</v>
      </c>
      <c r="Q69" s="196" t="s">
        <v>158</v>
      </c>
    </row>
    <row r="70" spans="1:17" ht="20.100000000000001" customHeight="1" thickBot="1" x14ac:dyDescent="0.35">
      <c r="A70" s="71"/>
      <c r="B70" s="154" t="s">
        <v>187</v>
      </c>
      <c r="C70" s="82" t="s">
        <v>365</v>
      </c>
      <c r="D70" s="89"/>
      <c r="E70" s="83" t="s">
        <v>158</v>
      </c>
      <c r="F70" s="88">
        <v>4</v>
      </c>
      <c r="G70" s="82" t="s">
        <v>228</v>
      </c>
      <c r="H70" s="153" t="s">
        <v>229</v>
      </c>
      <c r="I70" s="71"/>
      <c r="K70" s="196" t="s">
        <v>253</v>
      </c>
      <c r="L70" s="197" t="s">
        <v>417</v>
      </c>
      <c r="M70" s="196" t="s">
        <v>148</v>
      </c>
      <c r="N70" s="198"/>
      <c r="O70" s="196" t="s">
        <v>187</v>
      </c>
      <c r="P70" s="197" t="s">
        <v>412</v>
      </c>
      <c r="Q70" s="196" t="s">
        <v>158</v>
      </c>
    </row>
    <row r="71" spans="1:17" ht="20.100000000000001" customHeight="1" thickTop="1" thickBot="1" x14ac:dyDescent="0.35">
      <c r="A71" s="71"/>
      <c r="B71" s="156" t="s">
        <v>230</v>
      </c>
      <c r="C71" s="86" t="s">
        <v>231</v>
      </c>
      <c r="D71" s="89" t="s">
        <v>232</v>
      </c>
      <c r="E71" s="88" t="s">
        <v>158</v>
      </c>
      <c r="F71" s="89">
        <v>4.25</v>
      </c>
      <c r="G71" s="86" t="s">
        <v>175</v>
      </c>
      <c r="H71" s="153"/>
      <c r="I71" s="71"/>
      <c r="K71" s="196" t="s">
        <v>258</v>
      </c>
      <c r="L71" s="197" t="s">
        <v>421</v>
      </c>
      <c r="M71" s="196" t="s">
        <v>148</v>
      </c>
      <c r="N71" s="195"/>
      <c r="O71" s="199" t="s">
        <v>230</v>
      </c>
      <c r="P71" s="200" t="s">
        <v>414</v>
      </c>
      <c r="Q71" s="196" t="s">
        <v>158</v>
      </c>
    </row>
    <row r="72" spans="1:17" ht="20.100000000000001" customHeight="1" thickBot="1" x14ac:dyDescent="0.35">
      <c r="A72" s="71"/>
      <c r="B72" s="156" t="s">
        <v>386</v>
      </c>
      <c r="C72" s="86" t="s">
        <v>419</v>
      </c>
      <c r="D72" s="157" t="s">
        <v>238</v>
      </c>
      <c r="E72" s="157" t="s">
        <v>238</v>
      </c>
      <c r="F72" s="89">
        <v>3.25</v>
      </c>
      <c r="G72" s="86" t="s">
        <v>420</v>
      </c>
      <c r="H72" s="153"/>
      <c r="I72" s="71"/>
      <c r="K72" s="196" t="s">
        <v>422</v>
      </c>
      <c r="L72" s="197" t="s">
        <v>469</v>
      </c>
      <c r="M72" s="196" t="s">
        <v>148</v>
      </c>
      <c r="N72" s="198"/>
      <c r="O72" s="196" t="s">
        <v>197</v>
      </c>
      <c r="P72" s="197" t="s">
        <v>416</v>
      </c>
      <c r="Q72" s="196" t="s">
        <v>158</v>
      </c>
    </row>
    <row r="73" spans="1:17" ht="20.100000000000001" customHeight="1" thickBot="1" x14ac:dyDescent="0.35">
      <c r="A73" s="71"/>
      <c r="B73" s="156" t="s">
        <v>197</v>
      </c>
      <c r="C73" s="86" t="s">
        <v>233</v>
      </c>
      <c r="D73" s="89" t="s">
        <v>225</v>
      </c>
      <c r="E73" s="88" t="s">
        <v>158</v>
      </c>
      <c r="F73" s="89">
        <v>3.5</v>
      </c>
      <c r="G73" s="86" t="s">
        <v>234</v>
      </c>
      <c r="H73" s="153" t="s">
        <v>198</v>
      </c>
      <c r="I73" s="71"/>
      <c r="K73" s="196" t="s">
        <v>264</v>
      </c>
      <c r="L73" s="197" t="s">
        <v>461</v>
      </c>
      <c r="M73" s="196" t="s">
        <v>148</v>
      </c>
      <c r="N73" s="198"/>
      <c r="O73" s="196" t="s">
        <v>199</v>
      </c>
      <c r="P73" s="197" t="s">
        <v>418</v>
      </c>
      <c r="Q73" s="196" t="s">
        <v>158</v>
      </c>
    </row>
    <row r="74" spans="1:17" ht="20.100000000000001" customHeight="1" thickBot="1" x14ac:dyDescent="0.35">
      <c r="A74" s="71"/>
      <c r="B74" s="156" t="s">
        <v>199</v>
      </c>
      <c r="C74" s="86" t="s">
        <v>200</v>
      </c>
      <c r="D74" s="89" t="s">
        <v>225</v>
      </c>
      <c r="E74" s="88" t="s">
        <v>158</v>
      </c>
      <c r="F74" s="89">
        <v>4.25</v>
      </c>
      <c r="G74" s="86" t="s">
        <v>201</v>
      </c>
      <c r="H74" s="153"/>
      <c r="I74" s="71"/>
      <c r="K74" s="196" t="s">
        <v>277</v>
      </c>
      <c r="L74" s="197" t="s">
        <v>427</v>
      </c>
      <c r="M74" s="196" t="s">
        <v>148</v>
      </c>
      <c r="N74" s="198"/>
      <c r="O74" s="196" t="s">
        <v>236</v>
      </c>
      <c r="P74" s="197" t="s">
        <v>462</v>
      </c>
      <c r="Q74" s="196" t="s">
        <v>158</v>
      </c>
    </row>
    <row r="75" spans="1:17" ht="20.100000000000001" customHeight="1" thickBot="1" x14ac:dyDescent="0.35">
      <c r="A75" s="71"/>
      <c r="B75" s="156" t="s">
        <v>236</v>
      </c>
      <c r="C75" s="86" t="s">
        <v>237</v>
      </c>
      <c r="D75" s="89"/>
      <c r="E75" s="88" t="s">
        <v>158</v>
      </c>
      <c r="F75" s="89">
        <v>3.5</v>
      </c>
      <c r="G75" s="86" t="s">
        <v>346</v>
      </c>
      <c r="H75" s="158"/>
      <c r="I75" s="71"/>
      <c r="K75" s="196" t="s">
        <v>382</v>
      </c>
      <c r="L75" s="203" t="s">
        <v>430</v>
      </c>
      <c r="M75" s="196" t="s">
        <v>148</v>
      </c>
      <c r="N75" s="198"/>
      <c r="O75" s="196" t="s">
        <v>251</v>
      </c>
      <c r="P75" s="197" t="s">
        <v>252</v>
      </c>
      <c r="Q75" s="196" t="s">
        <v>158</v>
      </c>
    </row>
    <row r="76" spans="1:17" ht="20.100000000000001" customHeight="1" thickBot="1" x14ac:dyDescent="0.35">
      <c r="A76" s="71"/>
      <c r="B76" s="156" t="s">
        <v>240</v>
      </c>
      <c r="C76" s="86" t="s">
        <v>241</v>
      </c>
      <c r="D76" s="157" t="s">
        <v>238</v>
      </c>
      <c r="E76" s="157" t="s">
        <v>238</v>
      </c>
      <c r="F76" s="89">
        <v>3</v>
      </c>
      <c r="G76" s="86" t="s">
        <v>455</v>
      </c>
      <c r="H76" s="158"/>
      <c r="I76" s="71"/>
      <c r="K76" s="196" t="s">
        <v>450</v>
      </c>
      <c r="L76" s="203" t="s">
        <v>451</v>
      </c>
      <c r="M76" s="196" t="s">
        <v>148</v>
      </c>
      <c r="N76" s="198"/>
      <c r="O76" s="196" t="s">
        <v>261</v>
      </c>
      <c r="P76" s="197" t="s">
        <v>463</v>
      </c>
      <c r="Q76" s="196" t="s">
        <v>158</v>
      </c>
    </row>
    <row r="77" spans="1:17" ht="20.100000000000001" customHeight="1" thickBot="1" x14ac:dyDescent="0.35">
      <c r="A77" s="71"/>
      <c r="B77" s="156" t="s">
        <v>243</v>
      </c>
      <c r="C77" s="86" t="s">
        <v>244</v>
      </c>
      <c r="D77" s="157" t="s">
        <v>238</v>
      </c>
      <c r="E77" s="157" t="s">
        <v>238</v>
      </c>
      <c r="F77" s="89">
        <v>4</v>
      </c>
      <c r="G77" s="86" t="s">
        <v>456</v>
      </c>
      <c r="H77" s="158"/>
      <c r="I77" s="71"/>
      <c r="N77" s="198"/>
      <c r="O77" s="196" t="s">
        <v>266</v>
      </c>
      <c r="P77" s="197" t="s">
        <v>267</v>
      </c>
      <c r="Q77" s="196" t="s">
        <v>158</v>
      </c>
    </row>
    <row r="78" spans="1:17" ht="20.100000000000001" customHeight="1" thickBot="1" x14ac:dyDescent="0.3">
      <c r="A78" s="71"/>
      <c r="B78" s="156" t="s">
        <v>247</v>
      </c>
      <c r="C78" s="86" t="s">
        <v>248</v>
      </c>
      <c r="D78" s="89" t="s">
        <v>232</v>
      </c>
      <c r="E78" s="88" t="s">
        <v>148</v>
      </c>
      <c r="F78" s="89">
        <v>3.5</v>
      </c>
      <c r="G78" s="86" t="s">
        <v>249</v>
      </c>
      <c r="H78" s="153" t="s">
        <v>250</v>
      </c>
      <c r="I78" s="71"/>
      <c r="O78" s="196" t="s">
        <v>271</v>
      </c>
      <c r="P78" s="197" t="s">
        <v>433</v>
      </c>
      <c r="Q78" s="196" t="s">
        <v>158</v>
      </c>
    </row>
    <row r="79" spans="1:17" ht="20.100000000000001" customHeight="1" thickBot="1" x14ac:dyDescent="0.3">
      <c r="A79" s="71"/>
      <c r="B79" s="156" t="s">
        <v>251</v>
      </c>
      <c r="C79" s="86" t="s">
        <v>252</v>
      </c>
      <c r="D79" s="89" t="s">
        <v>225</v>
      </c>
      <c r="E79" s="88" t="s">
        <v>158</v>
      </c>
      <c r="F79" s="89">
        <v>3.25</v>
      </c>
      <c r="G79" s="86" t="s">
        <v>177</v>
      </c>
      <c r="H79" s="153"/>
      <c r="I79" s="71"/>
      <c r="O79" s="196" t="s">
        <v>274</v>
      </c>
      <c r="P79" s="197" t="s">
        <v>468</v>
      </c>
      <c r="Q79" s="196" t="s">
        <v>158</v>
      </c>
    </row>
    <row r="80" spans="1:17" ht="20.100000000000001" customHeight="1" thickBot="1" x14ac:dyDescent="0.3">
      <c r="A80" s="71"/>
      <c r="B80" s="156" t="s">
        <v>253</v>
      </c>
      <c r="C80" s="86" t="s">
        <v>254</v>
      </c>
      <c r="D80" s="89" t="s">
        <v>225</v>
      </c>
      <c r="E80" s="88" t="s">
        <v>148</v>
      </c>
      <c r="F80" s="89">
        <v>3.5</v>
      </c>
      <c r="G80" s="86" t="s">
        <v>255</v>
      </c>
      <c r="H80" s="153"/>
      <c r="I80" s="71"/>
      <c r="O80" s="196" t="s">
        <v>436</v>
      </c>
      <c r="P80" s="197" t="s">
        <v>260</v>
      </c>
      <c r="Q80" s="196" t="s">
        <v>158</v>
      </c>
    </row>
    <row r="81" spans="1:9" ht="20.100000000000001" customHeight="1" x14ac:dyDescent="0.25">
      <c r="A81" s="71"/>
      <c r="B81" s="156" t="s">
        <v>428</v>
      </c>
      <c r="C81" s="86" t="s">
        <v>437</v>
      </c>
      <c r="D81" s="157" t="s">
        <v>238</v>
      </c>
      <c r="E81" s="157" t="s">
        <v>238</v>
      </c>
      <c r="F81" s="89">
        <v>3.5</v>
      </c>
      <c r="G81" s="86" t="s">
        <v>438</v>
      </c>
      <c r="H81" s="153"/>
      <c r="I81" s="71"/>
    </row>
    <row r="82" spans="1:9" ht="20.100000000000001" customHeight="1" x14ac:dyDescent="0.25">
      <c r="A82" s="71"/>
      <c r="B82" s="156" t="s">
        <v>256</v>
      </c>
      <c r="C82" s="86" t="s">
        <v>257</v>
      </c>
      <c r="D82" s="157" t="s">
        <v>238</v>
      </c>
      <c r="E82" s="157" t="s">
        <v>238</v>
      </c>
      <c r="F82" s="89">
        <v>3</v>
      </c>
      <c r="G82" s="86" t="s">
        <v>255</v>
      </c>
      <c r="H82" s="153"/>
      <c r="I82" s="71"/>
    </row>
    <row r="83" spans="1:9" ht="20.100000000000001" customHeight="1" x14ac:dyDescent="0.25">
      <c r="A83" s="71"/>
      <c r="B83" s="156" t="s">
        <v>258</v>
      </c>
      <c r="C83" s="86" t="s">
        <v>259</v>
      </c>
      <c r="D83" s="89" t="s">
        <v>225</v>
      </c>
      <c r="E83" s="88" t="s">
        <v>148</v>
      </c>
      <c r="F83" s="89">
        <v>4</v>
      </c>
      <c r="G83" s="86" t="s">
        <v>439</v>
      </c>
      <c r="H83" s="153"/>
      <c r="I83" s="71"/>
    </row>
    <row r="84" spans="1:9" ht="20.100000000000001" customHeight="1" x14ac:dyDescent="0.25">
      <c r="A84" s="71"/>
      <c r="B84" s="156" t="s">
        <v>422</v>
      </c>
      <c r="C84" s="86" t="s">
        <v>469</v>
      </c>
      <c r="D84" s="89" t="s">
        <v>225</v>
      </c>
      <c r="E84" s="88" t="s">
        <v>148</v>
      </c>
      <c r="F84" s="89">
        <v>3.5</v>
      </c>
      <c r="G84" s="86" t="s">
        <v>441</v>
      </c>
      <c r="H84" s="153"/>
      <c r="I84" s="71"/>
    </row>
    <row r="85" spans="1:9" ht="20.100000000000001" customHeight="1" x14ac:dyDescent="0.25">
      <c r="A85" s="71"/>
      <c r="B85" s="156" t="s">
        <v>457</v>
      </c>
      <c r="C85" s="86" t="s">
        <v>260</v>
      </c>
      <c r="D85" s="157" t="s">
        <v>238</v>
      </c>
      <c r="E85" s="157" t="s">
        <v>238</v>
      </c>
      <c r="F85" s="89">
        <v>3.5</v>
      </c>
      <c r="G85" s="86" t="s">
        <v>258</v>
      </c>
      <c r="H85" s="202" t="s">
        <v>442</v>
      </c>
      <c r="I85" s="71"/>
    </row>
    <row r="86" spans="1:9" ht="20.100000000000001" customHeight="1" x14ac:dyDescent="0.25">
      <c r="A86" s="71"/>
      <c r="B86" s="156" t="s">
        <v>261</v>
      </c>
      <c r="C86" s="86" t="s">
        <v>262</v>
      </c>
      <c r="D86" s="89" t="s">
        <v>225</v>
      </c>
      <c r="E86" s="88" t="s">
        <v>158</v>
      </c>
      <c r="F86" s="89">
        <v>3.25</v>
      </c>
      <c r="G86" s="86" t="s">
        <v>263</v>
      </c>
      <c r="H86" s="153"/>
      <c r="I86" s="71"/>
    </row>
    <row r="87" spans="1:9" ht="20.100000000000001" customHeight="1" x14ac:dyDescent="0.25">
      <c r="A87" s="71"/>
      <c r="B87" s="156" t="s">
        <v>264</v>
      </c>
      <c r="C87" s="86" t="s">
        <v>443</v>
      </c>
      <c r="D87" s="89" t="s">
        <v>232</v>
      </c>
      <c r="E87" s="88" t="s">
        <v>148</v>
      </c>
      <c r="F87" s="89">
        <v>3.5</v>
      </c>
      <c r="G87" s="86" t="s">
        <v>458</v>
      </c>
      <c r="H87" s="153"/>
      <c r="I87" s="71"/>
    </row>
    <row r="88" spans="1:9" ht="20.100000000000001" customHeight="1" x14ac:dyDescent="0.25">
      <c r="A88" s="71"/>
      <c r="B88" s="156" t="s">
        <v>266</v>
      </c>
      <c r="C88" s="86" t="s">
        <v>267</v>
      </c>
      <c r="D88" s="89" t="s">
        <v>225</v>
      </c>
      <c r="E88" s="88" t="s">
        <v>158</v>
      </c>
      <c r="F88" s="89">
        <v>3.5</v>
      </c>
      <c r="G88" s="86" t="s">
        <v>246</v>
      </c>
      <c r="H88" s="153"/>
      <c r="I88" s="71"/>
    </row>
    <row r="89" spans="1:9" ht="20.100000000000001" customHeight="1" x14ac:dyDescent="0.25">
      <c r="A89" s="71"/>
      <c r="B89" s="156" t="s">
        <v>268</v>
      </c>
      <c r="C89" s="86" t="s">
        <v>269</v>
      </c>
      <c r="D89" s="157" t="s">
        <v>238</v>
      </c>
      <c r="E89" s="157" t="s">
        <v>238</v>
      </c>
      <c r="F89" s="89">
        <v>3</v>
      </c>
      <c r="G89" s="86" t="s">
        <v>459</v>
      </c>
      <c r="H89" s="158"/>
      <c r="I89" s="71"/>
    </row>
    <row r="90" spans="1:9" ht="20.100000000000001" customHeight="1" x14ac:dyDescent="0.25">
      <c r="A90" s="71"/>
      <c r="B90" s="156" t="s">
        <v>271</v>
      </c>
      <c r="C90" s="86" t="s">
        <v>272</v>
      </c>
      <c r="D90" s="89"/>
      <c r="E90" s="88" t="s">
        <v>158</v>
      </c>
      <c r="F90" s="89">
        <v>3.5</v>
      </c>
      <c r="G90" s="86" t="s">
        <v>273</v>
      </c>
      <c r="H90" s="158"/>
      <c r="I90" s="71"/>
    </row>
    <row r="91" spans="1:9" ht="20.100000000000001" customHeight="1" x14ac:dyDescent="0.25">
      <c r="A91" s="71"/>
      <c r="B91" s="156" t="s">
        <v>274</v>
      </c>
      <c r="C91" s="86" t="s">
        <v>275</v>
      </c>
      <c r="D91" s="89" t="s">
        <v>225</v>
      </c>
      <c r="E91" s="88" t="s">
        <v>158</v>
      </c>
      <c r="F91" s="89">
        <v>3.5</v>
      </c>
      <c r="G91" s="86" t="s">
        <v>276</v>
      </c>
      <c r="H91" s="158"/>
      <c r="I91" s="71"/>
    </row>
    <row r="92" spans="1:9" ht="20.100000000000001" customHeight="1" x14ac:dyDescent="0.25">
      <c r="A92" s="71"/>
      <c r="B92" s="156" t="s">
        <v>277</v>
      </c>
      <c r="C92" s="86" t="s">
        <v>278</v>
      </c>
      <c r="D92" s="89" t="s">
        <v>232</v>
      </c>
      <c r="E92" s="88" t="s">
        <v>148</v>
      </c>
      <c r="F92" s="89">
        <v>3</v>
      </c>
      <c r="G92" s="86" t="s">
        <v>279</v>
      </c>
      <c r="H92" s="158"/>
      <c r="I92" s="71"/>
    </row>
    <row r="93" spans="1:9" ht="20.100000000000001" customHeight="1" x14ac:dyDescent="0.25">
      <c r="A93" s="71"/>
      <c r="B93" s="156" t="s">
        <v>382</v>
      </c>
      <c r="C93" s="86" t="s">
        <v>383</v>
      </c>
      <c r="D93" s="89" t="s">
        <v>225</v>
      </c>
      <c r="E93" s="88" t="s">
        <v>148</v>
      </c>
      <c r="F93" s="89">
        <v>3.5</v>
      </c>
      <c r="G93" s="86" t="s">
        <v>384</v>
      </c>
      <c r="H93" s="153" t="s">
        <v>385</v>
      </c>
      <c r="I93" s="71"/>
    </row>
    <row r="94" spans="1:9" ht="20.100000000000001" customHeight="1" x14ac:dyDescent="0.25">
      <c r="A94" s="71"/>
      <c r="B94" s="156" t="s">
        <v>280</v>
      </c>
      <c r="C94" s="86" t="s">
        <v>281</v>
      </c>
      <c r="D94" s="157" t="s">
        <v>238</v>
      </c>
      <c r="E94" s="157" t="s">
        <v>238</v>
      </c>
      <c r="F94" s="89">
        <v>3</v>
      </c>
      <c r="G94" s="86" t="s">
        <v>282</v>
      </c>
      <c r="H94" s="158"/>
      <c r="I94" s="71"/>
    </row>
    <row r="95" spans="1:9" ht="20.100000000000001" customHeight="1" x14ac:dyDescent="0.25">
      <c r="A95" s="71"/>
      <c r="B95" s="156" t="s">
        <v>283</v>
      </c>
      <c r="C95" s="86" t="s">
        <v>284</v>
      </c>
      <c r="D95" s="157" t="s">
        <v>238</v>
      </c>
      <c r="E95" s="157" t="s">
        <v>238</v>
      </c>
      <c r="F95" s="89">
        <v>3.75</v>
      </c>
      <c r="G95" s="86" t="s">
        <v>282</v>
      </c>
      <c r="H95" s="158"/>
      <c r="I95" s="71"/>
    </row>
    <row r="96" spans="1:9" ht="20.100000000000001" customHeight="1" thickBot="1" x14ac:dyDescent="0.3">
      <c r="A96" s="71"/>
      <c r="B96" s="156" t="s">
        <v>285</v>
      </c>
      <c r="C96" s="86" t="s">
        <v>286</v>
      </c>
      <c r="D96" s="89" t="s">
        <v>235</v>
      </c>
      <c r="E96" s="88" t="s">
        <v>287</v>
      </c>
      <c r="F96" s="89">
        <v>3.5</v>
      </c>
      <c r="G96" s="86" t="s">
        <v>445</v>
      </c>
      <c r="H96" s="158"/>
      <c r="I96" s="71"/>
    </row>
    <row r="97" spans="1:9" ht="20.100000000000001" customHeight="1" thickTop="1" thickBot="1" x14ac:dyDescent="0.25">
      <c r="A97" s="71"/>
      <c r="B97" s="224"/>
      <c r="C97" s="225"/>
      <c r="D97" s="225"/>
      <c r="E97" s="225"/>
      <c r="F97" s="225"/>
      <c r="G97" s="225"/>
      <c r="H97" s="226"/>
      <c r="I97" s="71"/>
    </row>
    <row r="98" spans="1:9" ht="20.100000000000001" customHeight="1" thickTop="1" thickBot="1" x14ac:dyDescent="0.35">
      <c r="A98" s="71"/>
      <c r="B98" s="147" t="s">
        <v>288</v>
      </c>
      <c r="C98" s="148"/>
      <c r="D98" s="159"/>
      <c r="E98" s="159"/>
      <c r="F98" s="159"/>
      <c r="G98" s="148"/>
      <c r="H98" s="150"/>
      <c r="I98" s="71"/>
    </row>
    <row r="99" spans="1:9" ht="20.100000000000001" customHeight="1" thickTop="1" thickBot="1" x14ac:dyDescent="0.3">
      <c r="A99" s="71"/>
      <c r="B99" s="115" t="s">
        <v>138</v>
      </c>
      <c r="C99" s="77"/>
      <c r="D99" s="79" t="s">
        <v>225</v>
      </c>
      <c r="E99" s="79" t="s">
        <v>208</v>
      </c>
      <c r="F99" s="79" t="s">
        <v>141</v>
      </c>
      <c r="G99" s="79" t="s">
        <v>142</v>
      </c>
      <c r="H99" s="125" t="s">
        <v>143</v>
      </c>
      <c r="I99" s="71"/>
    </row>
    <row r="100" spans="1:9" ht="20.100000000000001" customHeight="1" thickTop="1" x14ac:dyDescent="0.25">
      <c r="A100" s="71"/>
      <c r="B100" s="82" t="s">
        <v>337</v>
      </c>
      <c r="C100" s="82" t="s">
        <v>338</v>
      </c>
      <c r="D100" s="83"/>
      <c r="E100" s="83" t="s">
        <v>158</v>
      </c>
      <c r="F100" s="83">
        <v>3.5</v>
      </c>
      <c r="G100" s="82" t="s">
        <v>339</v>
      </c>
      <c r="H100" s="161"/>
      <c r="I100" s="71"/>
    </row>
    <row r="101" spans="1:9" ht="26.25" x14ac:dyDescent="0.25">
      <c r="A101" s="71"/>
      <c r="B101" s="86" t="s">
        <v>340</v>
      </c>
      <c r="C101" s="103" t="s">
        <v>341</v>
      </c>
      <c r="D101" s="157" t="s">
        <v>238</v>
      </c>
      <c r="E101" s="157" t="s">
        <v>238</v>
      </c>
      <c r="F101" s="88">
        <v>3.5</v>
      </c>
      <c r="G101" s="86" t="s">
        <v>342</v>
      </c>
      <c r="H101" s="153" t="s">
        <v>343</v>
      </c>
      <c r="I101" s="71"/>
    </row>
    <row r="102" spans="1:9" ht="20.100000000000001" customHeight="1" x14ac:dyDescent="0.25">
      <c r="A102" s="71"/>
      <c r="B102" s="154" t="s">
        <v>343</v>
      </c>
      <c r="C102" s="86" t="s">
        <v>344</v>
      </c>
      <c r="D102" s="157" t="s">
        <v>238</v>
      </c>
      <c r="E102" s="157" t="s">
        <v>238</v>
      </c>
      <c r="F102" s="88">
        <v>4.5</v>
      </c>
      <c r="G102" s="86" t="s">
        <v>345</v>
      </c>
      <c r="H102" s="153" t="s">
        <v>366</v>
      </c>
      <c r="I102" s="71"/>
    </row>
    <row r="103" spans="1:9" ht="20.100000000000001" customHeight="1" x14ac:dyDescent="0.25">
      <c r="A103" s="71"/>
      <c r="B103" s="160" t="s">
        <v>289</v>
      </c>
      <c r="C103" s="82" t="s">
        <v>290</v>
      </c>
      <c r="D103" s="83"/>
      <c r="E103" s="83" t="s">
        <v>158</v>
      </c>
      <c r="F103" s="83">
        <v>3.5</v>
      </c>
      <c r="G103" s="84"/>
      <c r="H103" s="161"/>
      <c r="I103" s="71"/>
    </row>
    <row r="104" spans="1:9" ht="20.100000000000001" customHeight="1" x14ac:dyDescent="0.25">
      <c r="A104" s="71"/>
      <c r="B104" s="154" t="s">
        <v>291</v>
      </c>
      <c r="C104" s="86" t="s">
        <v>292</v>
      </c>
      <c r="D104" s="88"/>
      <c r="E104" s="88"/>
      <c r="F104" s="88">
        <v>3</v>
      </c>
      <c r="G104" s="90"/>
      <c r="H104" s="153"/>
      <c r="I104" s="71"/>
    </row>
    <row r="105" spans="1:9" ht="20.100000000000001" customHeight="1" x14ac:dyDescent="0.25">
      <c r="A105" s="71"/>
      <c r="B105" s="154" t="s">
        <v>293</v>
      </c>
      <c r="C105" s="86" t="s">
        <v>294</v>
      </c>
      <c r="D105" s="88"/>
      <c r="E105" s="88"/>
      <c r="F105" s="88">
        <v>3</v>
      </c>
      <c r="G105" s="90"/>
      <c r="H105" s="153"/>
      <c r="I105" s="71"/>
    </row>
    <row r="106" spans="1:9" ht="20.100000000000001" customHeight="1" x14ac:dyDescent="0.25">
      <c r="A106" s="71"/>
      <c r="B106" s="154" t="s">
        <v>295</v>
      </c>
      <c r="C106" s="86" t="s">
        <v>296</v>
      </c>
      <c r="D106" s="88"/>
      <c r="E106" s="88"/>
      <c r="F106" s="88">
        <v>3.5</v>
      </c>
      <c r="G106" s="90"/>
      <c r="H106" s="153"/>
      <c r="I106" s="71"/>
    </row>
    <row r="107" spans="1:9" ht="20.100000000000001" customHeight="1" x14ac:dyDescent="0.25">
      <c r="A107" s="71"/>
      <c r="B107" s="154" t="s">
        <v>297</v>
      </c>
      <c r="C107" s="86" t="s">
        <v>298</v>
      </c>
      <c r="D107" s="88"/>
      <c r="E107" s="88"/>
      <c r="F107" s="88">
        <v>3</v>
      </c>
      <c r="G107" s="90" t="s">
        <v>299</v>
      </c>
      <c r="H107" s="153"/>
      <c r="I107" s="71"/>
    </row>
    <row r="108" spans="1:9" ht="20.100000000000001" customHeight="1" x14ac:dyDescent="0.25">
      <c r="A108" s="71"/>
      <c r="B108" s="154" t="s">
        <v>300</v>
      </c>
      <c r="C108" s="86" t="s">
        <v>301</v>
      </c>
      <c r="D108" s="157" t="s">
        <v>238</v>
      </c>
      <c r="E108" s="157" t="s">
        <v>238</v>
      </c>
      <c r="F108" s="88">
        <v>3.5</v>
      </c>
      <c r="G108" s="90" t="s">
        <v>302</v>
      </c>
      <c r="H108" s="153"/>
      <c r="I108" s="71"/>
    </row>
    <row r="109" spans="1:9" ht="20.100000000000001" customHeight="1" x14ac:dyDescent="0.25">
      <c r="A109" s="71"/>
      <c r="B109" s="154" t="s">
        <v>303</v>
      </c>
      <c r="C109" s="86" t="s">
        <v>304</v>
      </c>
      <c r="D109" s="88"/>
      <c r="E109" s="88"/>
      <c r="F109" s="88">
        <v>4</v>
      </c>
      <c r="G109" s="90"/>
      <c r="H109" s="153"/>
      <c r="I109" s="71"/>
    </row>
    <row r="110" spans="1:9" ht="20.100000000000001" customHeight="1" x14ac:dyDescent="0.25">
      <c r="A110" s="71"/>
      <c r="B110" s="154" t="s">
        <v>305</v>
      </c>
      <c r="C110" s="86" t="s">
        <v>306</v>
      </c>
      <c r="D110" s="88"/>
      <c r="E110" s="88"/>
      <c r="F110" s="88">
        <v>3.5</v>
      </c>
      <c r="G110" s="90" t="s">
        <v>307</v>
      </c>
      <c r="H110" s="153"/>
      <c r="I110" s="71"/>
    </row>
    <row r="111" spans="1:9" ht="20.100000000000001" customHeight="1" x14ac:dyDescent="0.25">
      <c r="A111" s="71"/>
      <c r="B111" s="154" t="s">
        <v>308</v>
      </c>
      <c r="C111" s="86" t="s">
        <v>309</v>
      </c>
      <c r="D111" s="88"/>
      <c r="E111" s="88"/>
      <c r="F111" s="88">
        <v>3</v>
      </c>
      <c r="G111" s="90"/>
      <c r="H111" s="153"/>
      <c r="I111" s="71"/>
    </row>
    <row r="112" spans="1:9" ht="20.100000000000001" customHeight="1" x14ac:dyDescent="0.25">
      <c r="A112" s="71"/>
      <c r="B112" s="154" t="s">
        <v>310</v>
      </c>
      <c r="C112" s="86" t="s">
        <v>311</v>
      </c>
      <c r="D112" s="88"/>
      <c r="E112" s="88"/>
      <c r="F112" s="88">
        <v>3</v>
      </c>
      <c r="G112" s="90" t="s">
        <v>307</v>
      </c>
      <c r="H112" s="153"/>
      <c r="I112" s="71"/>
    </row>
    <row r="113" spans="1:9" ht="20.100000000000001" customHeight="1" x14ac:dyDescent="0.25">
      <c r="A113" s="71"/>
      <c r="B113" s="154" t="s">
        <v>312</v>
      </c>
      <c r="C113" s="86" t="s">
        <v>313</v>
      </c>
      <c r="D113" s="88"/>
      <c r="E113" s="88"/>
      <c r="F113" s="88">
        <v>3</v>
      </c>
      <c r="G113" s="90" t="s">
        <v>314</v>
      </c>
      <c r="H113" s="153"/>
      <c r="I113" s="71"/>
    </row>
    <row r="114" spans="1:9" ht="20.100000000000001" customHeight="1" x14ac:dyDescent="0.25">
      <c r="A114" s="71"/>
      <c r="B114" s="154" t="s">
        <v>315</v>
      </c>
      <c r="C114" s="86" t="s">
        <v>316</v>
      </c>
      <c r="D114" s="88"/>
      <c r="E114" s="88"/>
      <c r="F114" s="88">
        <v>3</v>
      </c>
      <c r="G114" s="90"/>
      <c r="H114" s="153"/>
      <c r="I114" s="71"/>
    </row>
    <row r="115" spans="1:9" ht="20.100000000000001" customHeight="1" x14ac:dyDescent="0.25">
      <c r="A115" s="71"/>
      <c r="B115" s="154" t="s">
        <v>317</v>
      </c>
      <c r="C115" s="86" t="s">
        <v>318</v>
      </c>
      <c r="D115" s="88"/>
      <c r="E115" s="88"/>
      <c r="F115" s="88">
        <v>3.5</v>
      </c>
      <c r="G115" s="90" t="s">
        <v>319</v>
      </c>
      <c r="H115" s="153"/>
      <c r="I115" s="162"/>
    </row>
    <row r="116" spans="1:9" ht="20.100000000000001" customHeight="1" x14ac:dyDescent="0.25">
      <c r="A116" s="71"/>
      <c r="B116" s="154" t="s">
        <v>320</v>
      </c>
      <c r="C116" s="86" t="s">
        <v>321</v>
      </c>
      <c r="D116" s="88"/>
      <c r="E116" s="88"/>
      <c r="F116" s="88">
        <v>3.5</v>
      </c>
      <c r="G116" s="90" t="s">
        <v>322</v>
      </c>
      <c r="H116" s="153"/>
      <c r="I116" s="71"/>
    </row>
    <row r="117" spans="1:9" ht="20.100000000000001" customHeight="1" x14ac:dyDescent="0.25">
      <c r="A117" s="71"/>
      <c r="B117" s="154" t="s">
        <v>323</v>
      </c>
      <c r="C117" s="86" t="s">
        <v>324</v>
      </c>
      <c r="D117" s="88"/>
      <c r="E117" s="88"/>
      <c r="F117" s="88">
        <v>3.5</v>
      </c>
      <c r="G117" s="90"/>
      <c r="H117" s="153"/>
      <c r="I117" s="71"/>
    </row>
    <row r="118" spans="1:9" ht="15.75" x14ac:dyDescent="0.25">
      <c r="A118" s="71"/>
      <c r="B118" s="154" t="s">
        <v>325</v>
      </c>
      <c r="C118" s="86" t="s">
        <v>326</v>
      </c>
      <c r="D118" s="88"/>
      <c r="E118" s="88"/>
      <c r="F118" s="88">
        <v>3.5</v>
      </c>
      <c r="G118" s="90"/>
      <c r="H118" s="153"/>
      <c r="I118" s="71"/>
    </row>
    <row r="119" spans="1:9" ht="20.100000000000001" customHeight="1" x14ac:dyDescent="0.25">
      <c r="A119" s="71"/>
      <c r="B119" s="154" t="s">
        <v>327</v>
      </c>
      <c r="C119" s="86" t="s">
        <v>328</v>
      </c>
      <c r="D119" s="88"/>
      <c r="E119" s="88"/>
      <c r="F119" s="88">
        <v>3.5</v>
      </c>
      <c r="G119" s="90"/>
      <c r="H119" s="153"/>
      <c r="I119" s="71"/>
    </row>
    <row r="120" spans="1:9" ht="15.75" x14ac:dyDescent="0.25">
      <c r="A120" s="71"/>
      <c r="B120" s="154" t="s">
        <v>329</v>
      </c>
      <c r="C120" s="86" t="s">
        <v>330</v>
      </c>
      <c r="D120" s="88"/>
      <c r="E120" s="88"/>
      <c r="F120" s="88">
        <v>3.5</v>
      </c>
      <c r="G120" s="90" t="s">
        <v>331</v>
      </c>
      <c r="H120" s="153"/>
      <c r="I120" s="71"/>
    </row>
    <row r="121" spans="1:9" ht="15.75" x14ac:dyDescent="0.25">
      <c r="A121" s="71"/>
      <c r="B121" s="154" t="s">
        <v>332</v>
      </c>
      <c r="C121" s="86" t="s">
        <v>333</v>
      </c>
      <c r="D121" s="88"/>
      <c r="E121" s="88"/>
      <c r="F121" s="88">
        <v>3.5</v>
      </c>
      <c r="G121" s="90"/>
      <c r="H121" s="153"/>
      <c r="I121" s="71"/>
    </row>
    <row r="122" spans="1:9" ht="15.75" x14ac:dyDescent="0.25">
      <c r="A122" s="71"/>
      <c r="B122" s="154" t="s">
        <v>334</v>
      </c>
      <c r="C122" s="86" t="s">
        <v>335</v>
      </c>
      <c r="D122" s="88"/>
      <c r="E122" s="88"/>
      <c r="F122" s="88">
        <v>3.5</v>
      </c>
      <c r="G122" s="90" t="s">
        <v>336</v>
      </c>
      <c r="H122" s="153"/>
      <c r="I122" s="71"/>
    </row>
    <row r="123" spans="1:9" ht="15.75" x14ac:dyDescent="0.25">
      <c r="A123" s="71"/>
      <c r="B123" s="205" t="s">
        <v>450</v>
      </c>
      <c r="C123" s="97" t="s">
        <v>451</v>
      </c>
      <c r="D123" s="194"/>
      <c r="E123" s="88" t="s">
        <v>148</v>
      </c>
      <c r="F123" s="204">
        <v>4.5</v>
      </c>
      <c r="G123" s="90" t="s">
        <v>464</v>
      </c>
      <c r="H123" s="206"/>
      <c r="I123" s="71"/>
    </row>
    <row r="124" spans="1:9" ht="16.5" thickBot="1" x14ac:dyDescent="0.3">
      <c r="A124" s="71"/>
      <c r="B124" s="207" t="s">
        <v>436</v>
      </c>
      <c r="C124" s="92" t="s">
        <v>465</v>
      </c>
      <c r="D124" s="94" t="s">
        <v>225</v>
      </c>
      <c r="E124" s="94" t="s">
        <v>158</v>
      </c>
      <c r="F124" s="94">
        <v>4</v>
      </c>
      <c r="G124" s="208" t="s">
        <v>466</v>
      </c>
      <c r="H124" s="163"/>
      <c r="I124" s="71"/>
    </row>
    <row r="125" spans="1:9" ht="13.5" thickTop="1" x14ac:dyDescent="0.2"/>
  </sheetData>
  <mergeCells count="13">
    <mergeCell ref="C35:E35"/>
    <mergeCell ref="B1:H1"/>
    <mergeCell ref="B2:H2"/>
    <mergeCell ref="B3:H3"/>
    <mergeCell ref="C19:E19"/>
    <mergeCell ref="B20:H20"/>
    <mergeCell ref="B97:H97"/>
    <mergeCell ref="C48:E48"/>
    <mergeCell ref="B54:H54"/>
    <mergeCell ref="B66:H66"/>
    <mergeCell ref="K67:Q67"/>
    <mergeCell ref="K68:M68"/>
    <mergeCell ref="O68:Q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9E54-5507-4A8C-A441-2D01FFD8F4E5}">
  <sheetPr>
    <tabColor theme="7"/>
  </sheetPr>
  <dimension ref="A1:Q122"/>
  <sheetViews>
    <sheetView topLeftCell="C66" workbookViewId="0">
      <selection activeCell="L88" sqref="L88"/>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7109375" customWidth="1"/>
  </cols>
  <sheetData>
    <row r="1" spans="1:9" ht="28.5" customHeight="1" thickTop="1" thickBot="1" x14ac:dyDescent="0.35">
      <c r="A1" s="71"/>
      <c r="B1" s="242" t="s">
        <v>392</v>
      </c>
      <c r="C1" s="243"/>
      <c r="D1" s="243"/>
      <c r="E1" s="243"/>
      <c r="F1" s="243"/>
      <c r="G1" s="243"/>
      <c r="H1" s="244"/>
      <c r="I1" s="71"/>
    </row>
    <row r="2" spans="1:9" ht="14.25" thickTop="1" thickBot="1" x14ac:dyDescent="0.25">
      <c r="A2" s="71"/>
      <c r="B2" s="232"/>
      <c r="C2" s="233"/>
      <c r="D2" s="233"/>
      <c r="E2" s="233"/>
      <c r="F2" s="233"/>
      <c r="G2" s="233"/>
      <c r="H2" s="234"/>
      <c r="I2" s="71"/>
    </row>
    <row r="3" spans="1:9" ht="30.75" customHeight="1" thickTop="1" thickBot="1" x14ac:dyDescent="0.3">
      <c r="A3" s="71"/>
      <c r="B3" s="245" t="s">
        <v>136</v>
      </c>
      <c r="C3" s="246"/>
      <c r="D3" s="246"/>
      <c r="E3" s="246"/>
      <c r="F3" s="246"/>
      <c r="G3" s="246"/>
      <c r="H3" s="247"/>
      <c r="I3" s="71"/>
    </row>
    <row r="4" spans="1:9" ht="20.25" thickTop="1" thickBot="1" x14ac:dyDescent="0.35">
      <c r="A4" s="71"/>
      <c r="B4" s="72" t="s">
        <v>137</v>
      </c>
      <c r="C4" s="73"/>
      <c r="D4" s="73"/>
      <c r="E4" s="74"/>
      <c r="F4" s="74"/>
      <c r="G4" s="71"/>
      <c r="H4" s="75"/>
      <c r="I4" s="71"/>
    </row>
    <row r="5" spans="1:9" ht="20.100000000000001" hidden="1" customHeight="1" outlineLevel="1" x14ac:dyDescent="0.25">
      <c r="A5" s="71"/>
      <c r="B5" s="76" t="s">
        <v>138</v>
      </c>
      <c r="C5" s="77"/>
      <c r="D5" s="78" t="s">
        <v>139</v>
      </c>
      <c r="E5" s="79" t="s">
        <v>140</v>
      </c>
      <c r="F5" s="79" t="s">
        <v>141</v>
      </c>
      <c r="G5" s="79" t="s">
        <v>142</v>
      </c>
      <c r="H5" s="80" t="s">
        <v>143</v>
      </c>
      <c r="I5" s="71"/>
    </row>
    <row r="6" spans="1:9" ht="20.100000000000001" hidden="1" customHeight="1" outlineLevel="1" x14ac:dyDescent="0.25">
      <c r="A6" s="71"/>
      <c r="B6" s="81" t="s">
        <v>393</v>
      </c>
      <c r="C6" s="82" t="s">
        <v>394</v>
      </c>
      <c r="D6" s="176"/>
      <c r="E6" s="83" t="s">
        <v>144</v>
      </c>
      <c r="F6" s="155">
        <v>9</v>
      </c>
      <c r="G6" s="82" t="s">
        <v>145</v>
      </c>
      <c r="H6" s="84"/>
      <c r="I6" s="71"/>
    </row>
    <row r="7" spans="1:9" ht="20.100000000000001" hidden="1" customHeight="1" outlineLevel="1" x14ac:dyDescent="0.25">
      <c r="A7" s="71"/>
      <c r="B7" s="85" t="s">
        <v>146</v>
      </c>
      <c r="C7" s="86" t="s">
        <v>147</v>
      </c>
      <c r="D7" s="87"/>
      <c r="E7" s="88" t="s">
        <v>148</v>
      </c>
      <c r="F7" s="89">
        <v>3.3</v>
      </c>
      <c r="G7" s="86"/>
      <c r="H7" s="90"/>
      <c r="I7" s="71"/>
    </row>
    <row r="8" spans="1:9" ht="20.100000000000001" hidden="1" customHeight="1" outlineLevel="1" x14ac:dyDescent="0.25">
      <c r="A8" s="71"/>
      <c r="B8" s="85" t="s">
        <v>149</v>
      </c>
      <c r="C8" s="86" t="s">
        <v>150</v>
      </c>
      <c r="D8" s="87"/>
      <c r="E8" s="88" t="s">
        <v>148</v>
      </c>
      <c r="F8" s="89">
        <v>3.3</v>
      </c>
      <c r="G8" s="86"/>
      <c r="H8" s="90"/>
      <c r="I8" s="71"/>
    </row>
    <row r="9" spans="1:9" ht="20.100000000000001" hidden="1" customHeight="1" outlineLevel="1" x14ac:dyDescent="0.25">
      <c r="A9" s="71"/>
      <c r="B9" s="91" t="s">
        <v>395</v>
      </c>
      <c r="C9" s="86" t="s">
        <v>151</v>
      </c>
      <c r="D9" s="87"/>
      <c r="E9" s="88" t="s">
        <v>148</v>
      </c>
      <c r="F9" s="89">
        <v>3.3</v>
      </c>
      <c r="G9" s="86" t="s">
        <v>145</v>
      </c>
      <c r="H9" s="170" t="s">
        <v>368</v>
      </c>
      <c r="I9" s="71"/>
    </row>
    <row r="10" spans="1:9" ht="20.100000000000001" hidden="1" customHeight="1" outlineLevel="1" x14ac:dyDescent="0.25">
      <c r="A10" s="71"/>
      <c r="B10" s="85" t="s">
        <v>152</v>
      </c>
      <c r="C10" s="86" t="s">
        <v>153</v>
      </c>
      <c r="D10" s="87"/>
      <c r="E10" s="88" t="s">
        <v>144</v>
      </c>
      <c r="F10" s="89">
        <v>3.3</v>
      </c>
      <c r="G10" s="86"/>
      <c r="H10" s="90"/>
      <c r="I10" s="71"/>
    </row>
    <row r="11" spans="1:9" ht="20.100000000000001" hidden="1" customHeight="1" outlineLevel="1" x14ac:dyDescent="0.25">
      <c r="A11" s="71"/>
      <c r="B11" s="85" t="s">
        <v>154</v>
      </c>
      <c r="C11" s="86" t="s">
        <v>155</v>
      </c>
      <c r="D11" s="87"/>
      <c r="E11" s="88" t="s">
        <v>148</v>
      </c>
      <c r="F11" s="89">
        <v>3.3</v>
      </c>
      <c r="G11" s="86" t="s">
        <v>145</v>
      </c>
      <c r="H11" s="90"/>
      <c r="I11" s="71"/>
    </row>
    <row r="12" spans="1:9" ht="20.100000000000001" hidden="1" customHeight="1" outlineLevel="1" x14ac:dyDescent="0.25">
      <c r="A12" s="71"/>
      <c r="B12" s="85" t="s">
        <v>156</v>
      </c>
      <c r="C12" s="86" t="s">
        <v>157</v>
      </c>
      <c r="D12" s="87"/>
      <c r="E12" s="88" t="s">
        <v>158</v>
      </c>
      <c r="F12" s="89">
        <v>3.3</v>
      </c>
      <c r="G12" s="86" t="s">
        <v>145</v>
      </c>
      <c r="H12" s="90"/>
      <c r="I12" s="71"/>
    </row>
    <row r="13" spans="1:9" ht="20.100000000000001" hidden="1" customHeight="1" outlineLevel="1" x14ac:dyDescent="0.25">
      <c r="A13" s="71"/>
      <c r="B13" s="85" t="s">
        <v>159</v>
      </c>
      <c r="C13" s="86" t="s">
        <v>160</v>
      </c>
      <c r="D13" s="87"/>
      <c r="E13" s="88" t="s">
        <v>158</v>
      </c>
      <c r="F13" s="89">
        <v>3.3</v>
      </c>
      <c r="G13" s="86"/>
      <c r="H13" s="90"/>
      <c r="I13" s="71"/>
    </row>
    <row r="14" spans="1:9" ht="20.100000000000001" hidden="1" customHeight="1" outlineLevel="1" x14ac:dyDescent="0.25">
      <c r="A14" s="71"/>
      <c r="B14" s="85" t="s">
        <v>161</v>
      </c>
      <c r="C14" s="86" t="s">
        <v>162</v>
      </c>
      <c r="D14" s="87"/>
      <c r="E14" s="88" t="s">
        <v>158</v>
      </c>
      <c r="F14" s="89">
        <v>2.5</v>
      </c>
      <c r="G14" s="86"/>
      <c r="H14" s="90"/>
      <c r="I14" s="71"/>
    </row>
    <row r="15" spans="1:9" ht="20.100000000000001" hidden="1" customHeight="1" outlineLevel="1" x14ac:dyDescent="0.25">
      <c r="A15" s="71"/>
      <c r="B15" s="85" t="s">
        <v>163</v>
      </c>
      <c r="C15" s="86" t="s">
        <v>164</v>
      </c>
      <c r="D15" s="87"/>
      <c r="E15" s="88" t="s">
        <v>158</v>
      </c>
      <c r="F15" s="89">
        <v>3.3</v>
      </c>
      <c r="G15" s="86" t="s">
        <v>145</v>
      </c>
      <c r="H15" s="90"/>
      <c r="I15" s="71"/>
    </row>
    <row r="16" spans="1:9" ht="20.100000000000001" hidden="1" customHeight="1" outlineLevel="1" x14ac:dyDescent="0.25">
      <c r="A16" s="71"/>
      <c r="B16" s="85" t="s">
        <v>165</v>
      </c>
      <c r="C16" s="86" t="s">
        <v>166</v>
      </c>
      <c r="D16" s="87"/>
      <c r="E16" s="88" t="s">
        <v>158</v>
      </c>
      <c r="F16" s="89">
        <v>3.3</v>
      </c>
      <c r="G16" s="86" t="s">
        <v>145</v>
      </c>
      <c r="H16" s="90"/>
      <c r="I16" s="71"/>
    </row>
    <row r="17" spans="1:9" ht="20.100000000000001" hidden="1" customHeight="1" outlineLevel="1" x14ac:dyDescent="0.25">
      <c r="A17" s="71"/>
      <c r="B17" s="85" t="s">
        <v>167</v>
      </c>
      <c r="C17" s="86" t="s">
        <v>168</v>
      </c>
      <c r="D17" s="87"/>
      <c r="E17" s="88" t="s">
        <v>158</v>
      </c>
      <c r="F17" s="89">
        <v>1.7</v>
      </c>
      <c r="G17" s="86"/>
      <c r="H17" s="90"/>
      <c r="I17" s="71"/>
    </row>
    <row r="18" spans="1:9" ht="20.100000000000001" hidden="1" customHeight="1" outlineLevel="1" x14ac:dyDescent="0.25">
      <c r="A18" s="71"/>
      <c r="B18" s="85" t="s">
        <v>169</v>
      </c>
      <c r="C18" s="92" t="s">
        <v>170</v>
      </c>
      <c r="D18" s="93"/>
      <c r="E18" s="94" t="s">
        <v>144</v>
      </c>
      <c r="F18" s="89" t="s">
        <v>171</v>
      </c>
      <c r="G18" s="86" t="s">
        <v>172</v>
      </c>
      <c r="H18" s="90"/>
      <c r="I18" s="71"/>
    </row>
    <row r="19" spans="1:9" ht="20.100000000000001" hidden="1" customHeight="1" outlineLevel="1" x14ac:dyDescent="0.3">
      <c r="A19" s="71"/>
      <c r="B19" s="95" t="s">
        <v>173</v>
      </c>
      <c r="C19" s="232"/>
      <c r="D19" s="233"/>
      <c r="E19" s="234"/>
      <c r="F19" s="96">
        <v>42.9</v>
      </c>
      <c r="G19" s="97"/>
      <c r="H19" s="98"/>
      <c r="I19" s="71"/>
    </row>
    <row r="20" spans="1:9" ht="13.5" collapsed="1" thickTop="1" x14ac:dyDescent="0.2">
      <c r="A20" s="71"/>
      <c r="B20" s="248"/>
      <c r="C20" s="249"/>
      <c r="D20" s="249"/>
      <c r="E20" s="249"/>
      <c r="F20" s="249"/>
      <c r="G20" s="249"/>
      <c r="H20" s="250"/>
      <c r="I20" s="71"/>
    </row>
    <row r="21" spans="1:9" ht="19.5" thickBot="1" x14ac:dyDescent="0.35">
      <c r="A21" s="71"/>
      <c r="B21" s="72" t="s">
        <v>174</v>
      </c>
      <c r="C21" s="71"/>
      <c r="D21" s="71"/>
      <c r="E21" s="74"/>
      <c r="F21" s="74"/>
      <c r="G21" s="71"/>
      <c r="H21" s="75"/>
      <c r="I21" s="71"/>
    </row>
    <row r="22" spans="1:9" ht="20.100000000000001" hidden="1" customHeight="1" outlineLevel="1" x14ac:dyDescent="0.25">
      <c r="A22" s="71"/>
      <c r="B22" s="76" t="s">
        <v>138</v>
      </c>
      <c r="C22" s="77"/>
      <c r="D22" s="79"/>
      <c r="E22" s="79" t="s">
        <v>140</v>
      </c>
      <c r="F22" s="79" t="s">
        <v>141</v>
      </c>
      <c r="G22" s="79" t="s">
        <v>142</v>
      </c>
      <c r="H22" s="79" t="s">
        <v>143</v>
      </c>
      <c r="I22" s="71"/>
    </row>
    <row r="23" spans="1:9" ht="20.100000000000001" hidden="1" customHeight="1" outlineLevel="1" x14ac:dyDescent="0.25">
      <c r="A23" s="71"/>
      <c r="B23" s="99" t="s">
        <v>396</v>
      </c>
      <c r="C23" s="100" t="s">
        <v>397</v>
      </c>
      <c r="D23" s="101"/>
      <c r="E23" s="102" t="s">
        <v>148</v>
      </c>
      <c r="F23" s="155">
        <v>4</v>
      </c>
      <c r="G23" s="82" t="s">
        <v>398</v>
      </c>
      <c r="H23" s="84"/>
      <c r="I23" s="71"/>
    </row>
    <row r="24" spans="1:9" ht="20.100000000000001" hidden="1" customHeight="1" outlineLevel="1" x14ac:dyDescent="0.25">
      <c r="A24" s="71"/>
      <c r="B24" s="85" t="s">
        <v>399</v>
      </c>
      <c r="C24" s="103" t="s">
        <v>400</v>
      </c>
      <c r="D24" s="87"/>
      <c r="E24" s="88" t="s">
        <v>148</v>
      </c>
      <c r="F24" s="89">
        <v>1</v>
      </c>
      <c r="G24" s="86" t="s">
        <v>401</v>
      </c>
      <c r="H24" s="90"/>
      <c r="I24" s="71"/>
    </row>
    <row r="25" spans="1:9" ht="27" hidden="1" outlineLevel="1" thickBot="1" x14ac:dyDescent="0.3">
      <c r="A25" s="71"/>
      <c r="B25" s="85" t="s">
        <v>175</v>
      </c>
      <c r="C25" s="103" t="s">
        <v>176</v>
      </c>
      <c r="D25" s="87"/>
      <c r="E25" s="88" t="s">
        <v>148</v>
      </c>
      <c r="F25" s="89">
        <v>4.25</v>
      </c>
      <c r="G25" s="103" t="s">
        <v>372</v>
      </c>
      <c r="H25" s="90"/>
      <c r="I25" s="71"/>
    </row>
    <row r="26" spans="1:9" ht="16.5" hidden="1" outlineLevel="1" thickBot="1" x14ac:dyDescent="0.3">
      <c r="A26" s="71"/>
      <c r="B26" s="85" t="s">
        <v>346</v>
      </c>
      <c r="C26" s="103" t="s">
        <v>347</v>
      </c>
      <c r="D26" s="87"/>
      <c r="E26" s="88" t="s">
        <v>158</v>
      </c>
      <c r="F26" s="89">
        <v>3.75</v>
      </c>
      <c r="G26" s="103" t="s">
        <v>373</v>
      </c>
      <c r="H26" s="90"/>
      <c r="I26" s="71"/>
    </row>
    <row r="27" spans="1:9" ht="20.100000000000001" hidden="1" customHeight="1" outlineLevel="1" x14ac:dyDescent="0.25">
      <c r="A27" s="71"/>
      <c r="B27" s="85" t="s">
        <v>177</v>
      </c>
      <c r="C27" s="103" t="s">
        <v>178</v>
      </c>
      <c r="D27" s="87"/>
      <c r="E27" s="88" t="s">
        <v>158</v>
      </c>
      <c r="F27" s="89">
        <v>4.25</v>
      </c>
      <c r="G27" s="86" t="s">
        <v>179</v>
      </c>
      <c r="H27" s="90"/>
      <c r="I27" s="71"/>
    </row>
    <row r="28" spans="1:9" ht="16.5" hidden="1" outlineLevel="1" thickBot="1" x14ac:dyDescent="0.3">
      <c r="A28" s="71"/>
      <c r="B28" s="85" t="s">
        <v>181</v>
      </c>
      <c r="C28" s="103" t="s">
        <v>182</v>
      </c>
      <c r="D28" s="87"/>
      <c r="E28" s="88" t="s">
        <v>148</v>
      </c>
      <c r="F28" s="89">
        <v>4</v>
      </c>
      <c r="G28" s="86" t="s">
        <v>183</v>
      </c>
      <c r="H28" s="90"/>
      <c r="I28" s="71"/>
    </row>
    <row r="29" spans="1:9" ht="20.100000000000001" hidden="1" customHeight="1" outlineLevel="1" x14ac:dyDescent="0.25">
      <c r="A29" s="71"/>
      <c r="B29" s="85" t="s">
        <v>184</v>
      </c>
      <c r="C29" s="103" t="s">
        <v>185</v>
      </c>
      <c r="D29" s="87"/>
      <c r="E29" s="88" t="s">
        <v>158</v>
      </c>
      <c r="F29" s="89">
        <v>4</v>
      </c>
      <c r="G29" s="86" t="s">
        <v>371</v>
      </c>
      <c r="H29" s="90"/>
      <c r="I29" s="71"/>
    </row>
    <row r="30" spans="1:9" ht="21.75" hidden="1" customHeight="1" outlineLevel="1" x14ac:dyDescent="0.25">
      <c r="A30" s="71"/>
      <c r="B30" s="85" t="s">
        <v>186</v>
      </c>
      <c r="C30" s="103" t="s">
        <v>348</v>
      </c>
      <c r="D30" s="87"/>
      <c r="E30" s="88" t="s">
        <v>148</v>
      </c>
      <c r="F30" s="89">
        <v>4</v>
      </c>
      <c r="G30" s="86" t="s">
        <v>227</v>
      </c>
      <c r="H30" s="90"/>
      <c r="I30" s="71"/>
    </row>
    <row r="31" spans="1:9" ht="24.75" hidden="1" customHeight="1" outlineLevel="1" x14ac:dyDescent="0.25">
      <c r="A31" s="71"/>
      <c r="B31" s="85" t="s">
        <v>188</v>
      </c>
      <c r="C31" s="103" t="s">
        <v>189</v>
      </c>
      <c r="D31" s="87"/>
      <c r="E31" s="88" t="s">
        <v>158</v>
      </c>
      <c r="F31" s="89">
        <v>3.75</v>
      </c>
      <c r="G31" s="103" t="s">
        <v>370</v>
      </c>
      <c r="H31" s="90"/>
      <c r="I31" s="71"/>
    </row>
    <row r="32" spans="1:9" ht="16.5" hidden="1" outlineLevel="1" thickBot="1" x14ac:dyDescent="0.3">
      <c r="A32" s="71"/>
      <c r="B32" s="85" t="s">
        <v>402</v>
      </c>
      <c r="C32" s="103" t="s">
        <v>403</v>
      </c>
      <c r="D32" s="87"/>
      <c r="E32" s="88" t="s">
        <v>158</v>
      </c>
      <c r="F32" s="89">
        <v>4.5</v>
      </c>
      <c r="G32" s="86" t="s">
        <v>404</v>
      </c>
      <c r="H32" s="90"/>
      <c r="I32" s="71"/>
    </row>
    <row r="33" spans="1:9" ht="16.5" hidden="1" outlineLevel="1" thickBot="1" x14ac:dyDescent="0.3">
      <c r="A33" s="71"/>
      <c r="B33" s="104" t="s">
        <v>405</v>
      </c>
      <c r="C33" s="103" t="s">
        <v>406</v>
      </c>
      <c r="D33" s="105"/>
      <c r="E33" s="106" t="s">
        <v>148</v>
      </c>
      <c r="F33" s="89">
        <v>3.5</v>
      </c>
      <c r="G33" s="86" t="s">
        <v>407</v>
      </c>
      <c r="H33" s="170" t="s">
        <v>369</v>
      </c>
      <c r="I33" s="71"/>
    </row>
    <row r="34" spans="1:9" ht="20.100000000000001" hidden="1" customHeight="1" outlineLevel="1" x14ac:dyDescent="0.25">
      <c r="A34" s="71"/>
      <c r="B34" s="85" t="s">
        <v>349</v>
      </c>
      <c r="C34" s="103" t="s">
        <v>350</v>
      </c>
      <c r="D34" s="87"/>
      <c r="E34" s="88" t="s">
        <v>158</v>
      </c>
      <c r="F34" s="89">
        <v>3.5</v>
      </c>
      <c r="G34" s="86" t="s">
        <v>183</v>
      </c>
      <c r="H34" s="90"/>
      <c r="I34" s="71"/>
    </row>
    <row r="35" spans="1:9" ht="20.100000000000001" hidden="1" customHeight="1" outlineLevel="1" x14ac:dyDescent="0.3">
      <c r="A35" s="71"/>
      <c r="B35" s="107" t="s">
        <v>173</v>
      </c>
      <c r="C35" s="227"/>
      <c r="D35" s="225"/>
      <c r="E35" s="228"/>
      <c r="F35" s="108">
        <v>44.75</v>
      </c>
      <c r="G35" s="92"/>
      <c r="H35" s="98"/>
      <c r="I35" s="71"/>
    </row>
    <row r="36" spans="1:9" ht="13.5" collapsed="1" thickTop="1" x14ac:dyDescent="0.2">
      <c r="A36" s="71"/>
      <c r="B36" s="109"/>
      <c r="D36" s="110"/>
      <c r="F36" s="111"/>
      <c r="H36" s="112"/>
      <c r="I36" s="71"/>
    </row>
    <row r="37" spans="1:9" ht="19.5" thickBot="1" x14ac:dyDescent="0.35">
      <c r="A37" s="71"/>
      <c r="B37" s="113" t="s">
        <v>190</v>
      </c>
      <c r="C37" s="71"/>
      <c r="D37" s="71"/>
      <c r="E37" s="74"/>
      <c r="F37" s="114"/>
      <c r="G37" s="71"/>
      <c r="H37" s="75"/>
      <c r="I37" s="71"/>
    </row>
    <row r="38" spans="1:9" ht="20.100000000000001" hidden="1" customHeight="1" outlineLevel="1" x14ac:dyDescent="0.25">
      <c r="A38" s="71"/>
      <c r="B38" s="115" t="s">
        <v>138</v>
      </c>
      <c r="C38" s="77"/>
      <c r="D38" s="79"/>
      <c r="E38" s="79" t="s">
        <v>140</v>
      </c>
      <c r="F38" s="116" t="s">
        <v>141</v>
      </c>
      <c r="G38" s="79" t="s">
        <v>142</v>
      </c>
      <c r="H38" s="79" t="s">
        <v>143</v>
      </c>
      <c r="I38" s="71"/>
    </row>
    <row r="39" spans="1:9" ht="20.100000000000001" hidden="1" customHeight="1" outlineLevel="1" x14ac:dyDescent="0.25">
      <c r="A39" s="71"/>
      <c r="B39" s="81" t="s">
        <v>351</v>
      </c>
      <c r="C39" s="117" t="s">
        <v>25</v>
      </c>
      <c r="D39" s="176"/>
      <c r="E39" s="83" t="s">
        <v>148</v>
      </c>
      <c r="F39" s="83">
        <v>4</v>
      </c>
      <c r="G39" s="84" t="s">
        <v>352</v>
      </c>
      <c r="H39" s="84"/>
      <c r="I39" s="71"/>
    </row>
    <row r="40" spans="1:9" ht="20.100000000000001" hidden="1" customHeight="1" outlineLevel="1" x14ac:dyDescent="0.25">
      <c r="A40" s="71"/>
      <c r="B40" s="85" t="s">
        <v>191</v>
      </c>
      <c r="C40" s="103" t="s">
        <v>192</v>
      </c>
      <c r="D40" s="87"/>
      <c r="E40" s="88" t="s">
        <v>148</v>
      </c>
      <c r="F40" s="88">
        <v>3.5</v>
      </c>
      <c r="G40" s="90" t="s">
        <v>193</v>
      </c>
      <c r="H40" s="118" t="s">
        <v>353</v>
      </c>
      <c r="I40" s="71"/>
    </row>
    <row r="41" spans="1:9" ht="20.100000000000001" hidden="1" customHeight="1" outlineLevel="1" x14ac:dyDescent="0.25">
      <c r="A41" s="71"/>
      <c r="B41" s="85" t="s">
        <v>354</v>
      </c>
      <c r="C41" s="103" t="s">
        <v>355</v>
      </c>
      <c r="D41" s="87"/>
      <c r="E41" s="88" t="s">
        <v>148</v>
      </c>
      <c r="F41" s="88">
        <v>4.25</v>
      </c>
      <c r="G41" s="90" t="s">
        <v>352</v>
      </c>
      <c r="H41" s="90"/>
      <c r="I41" s="71"/>
    </row>
    <row r="42" spans="1:9" ht="27.75" hidden="1" outlineLevel="1" thickTop="1" thickBot="1" x14ac:dyDescent="0.3">
      <c r="A42" s="71"/>
      <c r="B42" s="85" t="s">
        <v>194</v>
      </c>
      <c r="C42" s="103" t="s">
        <v>195</v>
      </c>
      <c r="D42" s="87"/>
      <c r="E42" s="88" t="s">
        <v>148</v>
      </c>
      <c r="F42" s="88">
        <v>4</v>
      </c>
      <c r="G42" s="90" t="s">
        <v>196</v>
      </c>
      <c r="H42" s="90"/>
      <c r="I42" s="71"/>
    </row>
    <row r="43" spans="1:9" ht="24" hidden="1" customHeight="1" outlineLevel="1" x14ac:dyDescent="0.25">
      <c r="A43" s="71"/>
      <c r="B43" s="85" t="s">
        <v>356</v>
      </c>
      <c r="C43" s="103" t="s">
        <v>357</v>
      </c>
      <c r="D43" s="87"/>
      <c r="E43" s="88" t="s">
        <v>158</v>
      </c>
      <c r="F43" s="88">
        <v>3.5</v>
      </c>
      <c r="G43" s="90" t="s">
        <v>374</v>
      </c>
      <c r="H43" s="118" t="s">
        <v>358</v>
      </c>
      <c r="I43" s="71"/>
    </row>
    <row r="44" spans="1:9" ht="20.100000000000001" hidden="1" customHeight="1" outlineLevel="1" x14ac:dyDescent="0.25">
      <c r="A44" s="71"/>
      <c r="B44" s="85" t="s">
        <v>359</v>
      </c>
      <c r="C44" s="103" t="s">
        <v>360</v>
      </c>
      <c r="D44" s="87"/>
      <c r="E44" s="88" t="s">
        <v>158</v>
      </c>
      <c r="F44" s="88">
        <v>4</v>
      </c>
      <c r="G44" s="90" t="s">
        <v>188</v>
      </c>
      <c r="H44" s="118"/>
      <c r="I44" s="71"/>
    </row>
    <row r="45" spans="1:9" ht="23.25" hidden="1" customHeight="1" outlineLevel="1" x14ac:dyDescent="0.25">
      <c r="A45" s="71"/>
      <c r="B45" s="85" t="s">
        <v>202</v>
      </c>
      <c r="C45" s="103" t="s">
        <v>361</v>
      </c>
      <c r="D45" s="87"/>
      <c r="E45" s="88" t="s">
        <v>158</v>
      </c>
      <c r="F45" s="88">
        <v>3.5</v>
      </c>
      <c r="G45" s="90" t="s">
        <v>203</v>
      </c>
      <c r="H45" s="90"/>
      <c r="I45" s="71"/>
    </row>
    <row r="46" spans="1:9" ht="29.45" hidden="1" customHeight="1" outlineLevel="1" x14ac:dyDescent="0.25">
      <c r="A46" s="71"/>
      <c r="B46" s="85" t="s">
        <v>362</v>
      </c>
      <c r="C46" s="103" t="s">
        <v>363</v>
      </c>
      <c r="D46" s="87"/>
      <c r="E46" s="88" t="s">
        <v>158</v>
      </c>
      <c r="F46" s="88">
        <v>3.25</v>
      </c>
      <c r="G46" s="90" t="s">
        <v>364</v>
      </c>
      <c r="H46" s="90"/>
      <c r="I46" s="71"/>
    </row>
    <row r="47" spans="1:9" ht="27.75" hidden="1" outlineLevel="1" thickTop="1" thickBot="1" x14ac:dyDescent="0.3">
      <c r="A47" s="71"/>
      <c r="B47" s="104" t="s">
        <v>204</v>
      </c>
      <c r="C47" s="119" t="s">
        <v>205</v>
      </c>
      <c r="D47" s="93"/>
      <c r="E47" s="94" t="s">
        <v>206</v>
      </c>
      <c r="F47" s="169">
        <v>3</v>
      </c>
      <c r="G47" s="92"/>
      <c r="H47" s="98"/>
      <c r="I47" s="71"/>
    </row>
    <row r="48" spans="1:9" ht="20.100000000000001" hidden="1" customHeight="1" outlineLevel="1" x14ac:dyDescent="0.3">
      <c r="A48" s="71"/>
      <c r="B48" s="107" t="s">
        <v>173</v>
      </c>
      <c r="C48" s="227"/>
      <c r="D48" s="225"/>
      <c r="E48" s="228"/>
      <c r="F48" s="164">
        <v>33</v>
      </c>
      <c r="G48" s="120"/>
      <c r="H48" s="121"/>
      <c r="I48" s="71"/>
    </row>
    <row r="49" spans="1:9" ht="13.5" collapsed="1" thickTop="1" x14ac:dyDescent="0.2">
      <c r="A49" s="71"/>
      <c r="B49" s="122"/>
      <c r="C49" s="110"/>
      <c r="D49" s="110"/>
      <c r="H49" s="123"/>
      <c r="I49" s="71"/>
    </row>
    <row r="50" spans="1:9" ht="19.5" thickBot="1" x14ac:dyDescent="0.35">
      <c r="A50" s="71"/>
      <c r="B50" s="113" t="s">
        <v>207</v>
      </c>
      <c r="C50" s="71"/>
      <c r="D50" s="71"/>
      <c r="E50" s="74"/>
      <c r="F50" s="74"/>
      <c r="G50" s="71"/>
      <c r="H50" s="124"/>
      <c r="I50" s="71"/>
    </row>
    <row r="51" spans="1:9" ht="20.100000000000001" customHeight="1" outlineLevel="1" thickTop="1" thickBot="1" x14ac:dyDescent="0.3">
      <c r="A51" s="71"/>
      <c r="B51" s="115" t="s">
        <v>138</v>
      </c>
      <c r="C51" s="77"/>
      <c r="D51" s="79"/>
      <c r="E51" s="79" t="s">
        <v>208</v>
      </c>
      <c r="F51" s="79" t="s">
        <v>141</v>
      </c>
      <c r="G51" s="79" t="s">
        <v>209</v>
      </c>
      <c r="H51" s="125"/>
      <c r="I51" s="71"/>
    </row>
    <row r="52" spans="1:9" ht="27.75" outlineLevel="1" thickTop="1" thickBot="1" x14ac:dyDescent="0.3">
      <c r="A52" s="71"/>
      <c r="B52" s="126" t="s">
        <v>210</v>
      </c>
      <c r="C52" s="127" t="s">
        <v>211</v>
      </c>
      <c r="D52" s="128"/>
      <c r="E52" s="129" t="s">
        <v>144</v>
      </c>
      <c r="F52" s="129">
        <v>7</v>
      </c>
      <c r="G52" s="130" t="s">
        <v>212</v>
      </c>
      <c r="H52" s="123"/>
      <c r="I52" s="71"/>
    </row>
    <row r="53" spans="1:9" ht="20.100000000000001" customHeight="1" outlineLevel="1" thickTop="1" thickBot="1" x14ac:dyDescent="0.3">
      <c r="A53" s="71"/>
      <c r="B53" s="131" t="s">
        <v>173</v>
      </c>
      <c r="C53" s="132"/>
      <c r="D53" s="133"/>
      <c r="E53" s="134"/>
      <c r="F53" s="135"/>
      <c r="G53" s="132"/>
      <c r="H53" s="136"/>
      <c r="I53" s="71"/>
    </row>
    <row r="54" spans="1:9" ht="20.100000000000001" customHeight="1" outlineLevel="1" thickTop="1" thickBot="1" x14ac:dyDescent="0.3">
      <c r="A54" s="71"/>
      <c r="B54" s="229" t="s">
        <v>213</v>
      </c>
      <c r="C54" s="230"/>
      <c r="D54" s="230"/>
      <c r="E54" s="230"/>
      <c r="F54" s="230"/>
      <c r="G54" s="230"/>
      <c r="H54" s="231"/>
      <c r="I54" s="71"/>
    </row>
    <row r="55" spans="1:9" ht="20.100000000000001" customHeight="1" outlineLevel="1" thickTop="1" thickBot="1" x14ac:dyDescent="0.3">
      <c r="A55" s="71"/>
      <c r="B55" s="137" t="s">
        <v>214</v>
      </c>
      <c r="C55" s="138" t="s">
        <v>144</v>
      </c>
      <c r="D55" s="139"/>
      <c r="E55" s="140" t="s">
        <v>144</v>
      </c>
      <c r="F55" s="141">
        <v>9</v>
      </c>
      <c r="G55" s="142" t="s">
        <v>215</v>
      </c>
      <c r="H55" s="123"/>
      <c r="I55" s="71"/>
    </row>
    <row r="56" spans="1:9" ht="13.5" thickTop="1" x14ac:dyDescent="0.2">
      <c r="A56" s="71"/>
      <c r="B56" s="109"/>
      <c r="H56" s="112"/>
      <c r="I56" s="71"/>
    </row>
    <row r="57" spans="1:9" ht="17.25" x14ac:dyDescent="0.3">
      <c r="A57" s="71"/>
      <c r="B57" s="143" t="s">
        <v>216</v>
      </c>
      <c r="H57" s="123"/>
      <c r="I57" s="71"/>
    </row>
    <row r="58" spans="1:9" ht="15.75" x14ac:dyDescent="0.25">
      <c r="A58" s="71"/>
      <c r="B58" s="144" t="s">
        <v>217</v>
      </c>
      <c r="H58" s="123"/>
      <c r="I58" s="71"/>
    </row>
    <row r="59" spans="1:9" ht="15.75" x14ac:dyDescent="0.25">
      <c r="A59" s="71"/>
      <c r="B59" s="144" t="s">
        <v>218</v>
      </c>
      <c r="H59" s="123"/>
      <c r="I59" s="71"/>
    </row>
    <row r="60" spans="1:9" x14ac:dyDescent="0.2">
      <c r="A60" s="71"/>
      <c r="B60" s="109"/>
      <c r="H60" s="123"/>
      <c r="I60" s="71"/>
    </row>
    <row r="61" spans="1:9" ht="18.75" x14ac:dyDescent="0.3">
      <c r="A61" s="71"/>
      <c r="B61" s="72" t="s">
        <v>219</v>
      </c>
      <c r="C61" s="71"/>
      <c r="D61" s="71"/>
      <c r="E61" s="74"/>
      <c r="F61" s="74"/>
      <c r="G61" s="71"/>
      <c r="H61" s="75"/>
      <c r="I61" s="71"/>
    </row>
    <row r="62" spans="1:9" ht="15.75" x14ac:dyDescent="0.25">
      <c r="A62" s="145"/>
      <c r="B62" s="144" t="s">
        <v>220</v>
      </c>
      <c r="H62" s="123"/>
      <c r="I62" s="71"/>
    </row>
    <row r="63" spans="1:9" ht="15.75" x14ac:dyDescent="0.25">
      <c r="A63" s="145"/>
      <c r="B63" s="144" t="s">
        <v>221</v>
      </c>
      <c r="H63" s="123"/>
      <c r="I63" s="71"/>
    </row>
    <row r="64" spans="1:9" ht="15.75" x14ac:dyDescent="0.25">
      <c r="A64" s="145"/>
      <c r="B64" s="144" t="s">
        <v>222</v>
      </c>
      <c r="H64" s="123"/>
      <c r="I64" s="71"/>
    </row>
    <row r="65" spans="1:17" ht="15.75" x14ac:dyDescent="0.25">
      <c r="A65" s="145"/>
      <c r="B65" s="146" t="s">
        <v>223</v>
      </c>
      <c r="H65" s="123"/>
      <c r="I65" s="71"/>
    </row>
    <row r="66" spans="1:17" ht="13.5" thickBot="1" x14ac:dyDescent="0.25">
      <c r="A66" s="71"/>
      <c r="B66" s="232"/>
      <c r="C66" s="233"/>
      <c r="D66" s="233"/>
      <c r="E66" s="233"/>
      <c r="F66" s="233"/>
      <c r="G66" s="233"/>
      <c r="H66" s="234"/>
      <c r="I66" s="71"/>
    </row>
    <row r="67" spans="1:17" ht="20.100000000000001" customHeight="1" thickTop="1" thickBot="1" x14ac:dyDescent="0.35">
      <c r="A67" s="71"/>
      <c r="B67" s="147" t="s">
        <v>224</v>
      </c>
      <c r="C67" s="148"/>
      <c r="D67" s="148"/>
      <c r="E67" s="149"/>
      <c r="F67" s="149"/>
      <c r="G67" s="148"/>
      <c r="H67" s="150"/>
      <c r="I67" s="71"/>
      <c r="K67" s="235" t="s">
        <v>408</v>
      </c>
      <c r="L67" s="236"/>
      <c r="M67" s="236"/>
      <c r="N67" s="236"/>
      <c r="O67" s="236"/>
      <c r="P67" s="236"/>
      <c r="Q67" s="237"/>
    </row>
    <row r="68" spans="1:17" ht="20.100000000000001" customHeight="1" thickTop="1" thickBot="1" x14ac:dyDescent="0.35">
      <c r="A68" s="71"/>
      <c r="B68" s="115" t="s">
        <v>138</v>
      </c>
      <c r="C68" s="77"/>
      <c r="D68" s="79" t="s">
        <v>225</v>
      </c>
      <c r="E68" s="79" t="s">
        <v>208</v>
      </c>
      <c r="F68" s="79" t="s">
        <v>141</v>
      </c>
      <c r="G68" s="79" t="s">
        <v>142</v>
      </c>
      <c r="H68" s="125" t="s">
        <v>143</v>
      </c>
      <c r="I68" s="71"/>
      <c r="K68" s="238" t="s">
        <v>409</v>
      </c>
      <c r="L68" s="239"/>
      <c r="M68" s="239"/>
      <c r="N68" s="195"/>
      <c r="O68" s="240" t="s">
        <v>410</v>
      </c>
      <c r="P68" s="240"/>
      <c r="Q68" s="241"/>
    </row>
    <row r="69" spans="1:17" ht="20.100000000000001" customHeight="1" thickTop="1" thickBot="1" x14ac:dyDescent="0.35">
      <c r="A69" s="151"/>
      <c r="B69" t="s">
        <v>180</v>
      </c>
      <c r="C69" s="99" t="s">
        <v>226</v>
      </c>
      <c r="D69" s="102" t="s">
        <v>225</v>
      </c>
      <c r="E69" s="102" t="s">
        <v>158</v>
      </c>
      <c r="F69" s="152">
        <v>3.5</v>
      </c>
      <c r="G69" s="99" t="s">
        <v>227</v>
      </c>
      <c r="H69" s="153"/>
      <c r="I69" s="71"/>
      <c r="K69" s="196" t="s">
        <v>386</v>
      </c>
      <c r="L69" s="197" t="s">
        <v>411</v>
      </c>
      <c r="M69" s="196" t="s">
        <v>148</v>
      </c>
      <c r="N69" s="195"/>
      <c r="O69" s="196" t="s">
        <v>187</v>
      </c>
      <c r="P69" s="197" t="s">
        <v>412</v>
      </c>
      <c r="Q69" s="196" t="s">
        <v>158</v>
      </c>
    </row>
    <row r="70" spans="1:17" ht="20.100000000000001" customHeight="1" thickTop="1" thickBot="1" x14ac:dyDescent="0.35">
      <c r="A70" s="71"/>
      <c r="B70" s="154" t="s">
        <v>187</v>
      </c>
      <c r="C70" s="82" t="s">
        <v>365</v>
      </c>
      <c r="D70" s="89" t="s">
        <v>225</v>
      </c>
      <c r="E70" s="83" t="s">
        <v>158</v>
      </c>
      <c r="F70" s="88">
        <v>4</v>
      </c>
      <c r="G70" s="82" t="s">
        <v>228</v>
      </c>
      <c r="H70" s="153" t="s">
        <v>229</v>
      </c>
      <c r="I70" s="71"/>
      <c r="K70" s="196" t="s">
        <v>240</v>
      </c>
      <c r="L70" s="197" t="s">
        <v>413</v>
      </c>
      <c r="M70" s="196" t="s">
        <v>148</v>
      </c>
      <c r="N70" s="198"/>
      <c r="O70" s="199" t="s">
        <v>230</v>
      </c>
      <c r="P70" s="200" t="s">
        <v>414</v>
      </c>
      <c r="Q70" s="196" t="s">
        <v>158</v>
      </c>
    </row>
    <row r="71" spans="1:17" ht="20.100000000000001" customHeight="1" thickBot="1" x14ac:dyDescent="0.35">
      <c r="A71" s="71"/>
      <c r="B71" s="156" t="s">
        <v>230</v>
      </c>
      <c r="C71" s="86" t="s">
        <v>231</v>
      </c>
      <c r="D71" s="89" t="s">
        <v>225</v>
      </c>
      <c r="E71" s="88" t="s">
        <v>158</v>
      </c>
      <c r="F71" s="89">
        <v>4.25</v>
      </c>
      <c r="G71" s="86" t="s">
        <v>175</v>
      </c>
      <c r="H71" s="153"/>
      <c r="I71" s="71"/>
      <c r="K71" s="196" t="s">
        <v>251</v>
      </c>
      <c r="L71" s="197" t="s">
        <v>415</v>
      </c>
      <c r="M71" s="196" t="s">
        <v>148</v>
      </c>
      <c r="N71" s="195"/>
      <c r="O71" s="196" t="s">
        <v>197</v>
      </c>
      <c r="P71" s="197" t="s">
        <v>416</v>
      </c>
      <c r="Q71" s="196" t="s">
        <v>158</v>
      </c>
    </row>
    <row r="72" spans="1:17" ht="20.100000000000001" customHeight="1" thickBot="1" x14ac:dyDescent="0.35">
      <c r="A72" s="71"/>
      <c r="B72" s="156" t="s">
        <v>386</v>
      </c>
      <c r="C72" s="86" t="s">
        <v>419</v>
      </c>
      <c r="D72" s="89"/>
      <c r="E72" s="88" t="s">
        <v>148</v>
      </c>
      <c r="F72" s="89">
        <v>3.25</v>
      </c>
      <c r="G72" s="86" t="s">
        <v>420</v>
      </c>
      <c r="H72" s="153"/>
      <c r="I72" s="71"/>
      <c r="K72" s="196" t="s">
        <v>253</v>
      </c>
      <c r="L72" s="197" t="s">
        <v>417</v>
      </c>
      <c r="M72" s="196" t="s">
        <v>148</v>
      </c>
      <c r="N72" s="198"/>
      <c r="O72" s="196" t="s">
        <v>199</v>
      </c>
      <c r="P72" s="197" t="s">
        <v>418</v>
      </c>
      <c r="Q72" s="196" t="s">
        <v>158</v>
      </c>
    </row>
    <row r="73" spans="1:17" ht="20.100000000000001" customHeight="1" thickBot="1" x14ac:dyDescent="0.35">
      <c r="A73" s="71"/>
      <c r="B73" s="156" t="s">
        <v>197</v>
      </c>
      <c r="C73" s="86" t="s">
        <v>233</v>
      </c>
      <c r="D73" s="89"/>
      <c r="E73" s="88" t="s">
        <v>158</v>
      </c>
      <c r="F73" s="89">
        <v>3.5</v>
      </c>
      <c r="G73" s="86" t="s">
        <v>234</v>
      </c>
      <c r="H73" s="153" t="s">
        <v>198</v>
      </c>
      <c r="I73" s="71"/>
      <c r="K73" s="196" t="s">
        <v>258</v>
      </c>
      <c r="L73" s="197" t="s">
        <v>421</v>
      </c>
      <c r="M73" s="196" t="s">
        <v>148</v>
      </c>
      <c r="N73" s="198"/>
      <c r="O73" s="196" t="s">
        <v>243</v>
      </c>
      <c r="P73" s="197" t="s">
        <v>424</v>
      </c>
      <c r="Q73" s="196" t="s">
        <v>158</v>
      </c>
    </row>
    <row r="74" spans="1:17" ht="20.100000000000001" customHeight="1" thickBot="1" x14ac:dyDescent="0.35">
      <c r="A74" s="71"/>
      <c r="B74" s="156" t="s">
        <v>199</v>
      </c>
      <c r="C74" s="86" t="s">
        <v>200</v>
      </c>
      <c r="D74" s="89" t="s">
        <v>225</v>
      </c>
      <c r="E74" s="88" t="s">
        <v>158</v>
      </c>
      <c r="F74" s="89">
        <v>4.25</v>
      </c>
      <c r="G74" s="86" t="s">
        <v>201</v>
      </c>
      <c r="H74" s="153"/>
      <c r="I74" s="71"/>
      <c r="K74" s="196" t="s">
        <v>422</v>
      </c>
      <c r="L74" s="197" t="s">
        <v>423</v>
      </c>
      <c r="M74" s="196" t="s">
        <v>148</v>
      </c>
      <c r="N74" s="198"/>
      <c r="O74" s="196" t="s">
        <v>247</v>
      </c>
      <c r="P74" s="197" t="s">
        <v>426</v>
      </c>
      <c r="Q74" s="196" t="s">
        <v>158</v>
      </c>
    </row>
    <row r="75" spans="1:17" ht="20.100000000000001" customHeight="1" thickBot="1" x14ac:dyDescent="0.35">
      <c r="A75" s="71"/>
      <c r="B75" s="156" t="s">
        <v>236</v>
      </c>
      <c r="C75" s="86" t="s">
        <v>237</v>
      </c>
      <c r="D75" s="157" t="s">
        <v>238</v>
      </c>
      <c r="E75" s="157" t="s">
        <v>238</v>
      </c>
      <c r="F75" s="89">
        <v>3</v>
      </c>
      <c r="G75" s="86" t="s">
        <v>239</v>
      </c>
      <c r="H75" s="158"/>
      <c r="I75" s="71"/>
      <c r="K75" s="196" t="s">
        <v>264</v>
      </c>
      <c r="L75" s="197" t="s">
        <v>425</v>
      </c>
      <c r="M75" s="196" t="s">
        <v>148</v>
      </c>
      <c r="N75" s="198"/>
      <c r="O75" s="196" t="s">
        <v>428</v>
      </c>
      <c r="P75" s="197" t="s">
        <v>429</v>
      </c>
      <c r="Q75" s="196" t="s">
        <v>158</v>
      </c>
    </row>
    <row r="76" spans="1:17" ht="20.100000000000001" customHeight="1" thickBot="1" x14ac:dyDescent="0.35">
      <c r="A76" s="71"/>
      <c r="B76" s="156" t="s">
        <v>240</v>
      </c>
      <c r="C76" s="86" t="s">
        <v>241</v>
      </c>
      <c r="D76" s="89" t="s">
        <v>225</v>
      </c>
      <c r="E76" s="88" t="s">
        <v>148</v>
      </c>
      <c r="F76" s="89">
        <v>3</v>
      </c>
      <c r="G76" s="86" t="s">
        <v>242</v>
      </c>
      <c r="H76" s="158"/>
      <c r="I76" s="71"/>
      <c r="K76" s="196" t="s">
        <v>277</v>
      </c>
      <c r="L76" s="197" t="s">
        <v>427</v>
      </c>
      <c r="M76" s="196" t="s">
        <v>148</v>
      </c>
      <c r="N76" s="198"/>
      <c r="O76" s="196" t="s">
        <v>256</v>
      </c>
      <c r="P76" s="197" t="s">
        <v>431</v>
      </c>
      <c r="Q76" s="196" t="s">
        <v>158</v>
      </c>
    </row>
    <row r="77" spans="1:17" ht="20.100000000000001" customHeight="1" thickBot="1" x14ac:dyDescent="0.35">
      <c r="A77" s="71"/>
      <c r="B77" s="156" t="s">
        <v>243</v>
      </c>
      <c r="C77" s="86" t="s">
        <v>244</v>
      </c>
      <c r="D77" s="89" t="s">
        <v>225</v>
      </c>
      <c r="E77" s="88" t="s">
        <v>158</v>
      </c>
      <c r="F77" s="89">
        <v>4</v>
      </c>
      <c r="G77" s="86" t="s">
        <v>245</v>
      </c>
      <c r="H77" s="158"/>
      <c r="I77" s="71"/>
      <c r="K77" s="196" t="s">
        <v>382</v>
      </c>
      <c r="L77" s="197" t="s">
        <v>430</v>
      </c>
      <c r="M77" s="196" t="s">
        <v>148</v>
      </c>
      <c r="N77" s="198"/>
      <c r="O77" s="196" t="s">
        <v>268</v>
      </c>
      <c r="P77" s="197" t="s">
        <v>432</v>
      </c>
      <c r="Q77" s="196" t="s">
        <v>158</v>
      </c>
    </row>
    <row r="78" spans="1:17" ht="20.100000000000001" customHeight="1" thickBot="1" x14ac:dyDescent="0.3">
      <c r="A78" s="71"/>
      <c r="B78" s="156" t="s">
        <v>247</v>
      </c>
      <c r="C78" s="86" t="s">
        <v>248</v>
      </c>
      <c r="D78" s="89" t="s">
        <v>225</v>
      </c>
      <c r="E78" s="88" t="s">
        <v>158</v>
      </c>
      <c r="F78" s="89">
        <v>3.5</v>
      </c>
      <c r="G78" s="86" t="s">
        <v>249</v>
      </c>
      <c r="H78" s="153" t="s">
        <v>250</v>
      </c>
      <c r="I78" s="71"/>
      <c r="O78" s="196" t="s">
        <v>271</v>
      </c>
      <c r="P78" s="197" t="s">
        <v>433</v>
      </c>
      <c r="Q78" s="196" t="s">
        <v>158</v>
      </c>
    </row>
    <row r="79" spans="1:17" ht="20.100000000000001" customHeight="1" thickBot="1" x14ac:dyDescent="0.4">
      <c r="A79" s="71"/>
      <c r="B79" s="156" t="s">
        <v>251</v>
      </c>
      <c r="C79" s="86" t="s">
        <v>252</v>
      </c>
      <c r="D79" s="89" t="s">
        <v>225</v>
      </c>
      <c r="E79" s="88" t="s">
        <v>148</v>
      </c>
      <c r="F79" s="89">
        <v>3.25</v>
      </c>
      <c r="G79" s="86" t="s">
        <v>177</v>
      </c>
      <c r="H79" s="153"/>
      <c r="I79" s="71"/>
      <c r="O79" s="196" t="s">
        <v>274</v>
      </c>
      <c r="P79" s="201" t="s">
        <v>434</v>
      </c>
      <c r="Q79" s="196" t="s">
        <v>158</v>
      </c>
    </row>
    <row r="80" spans="1:17" ht="20.100000000000001" customHeight="1" thickBot="1" x14ac:dyDescent="0.3">
      <c r="A80" s="71"/>
      <c r="B80" s="156" t="s">
        <v>253</v>
      </c>
      <c r="C80" s="86" t="s">
        <v>254</v>
      </c>
      <c r="D80" s="89" t="s">
        <v>225</v>
      </c>
      <c r="E80" s="88" t="s">
        <v>148</v>
      </c>
      <c r="F80" s="89">
        <v>3.5</v>
      </c>
      <c r="G80" s="86" t="s">
        <v>255</v>
      </c>
      <c r="H80" s="153"/>
      <c r="I80" s="71"/>
      <c r="O80" s="196" t="s">
        <v>283</v>
      </c>
      <c r="P80" s="197" t="s">
        <v>435</v>
      </c>
      <c r="Q80" s="196" t="s">
        <v>158</v>
      </c>
    </row>
    <row r="81" spans="1:17" ht="20.100000000000001" customHeight="1" thickBot="1" x14ac:dyDescent="0.3">
      <c r="A81" s="71"/>
      <c r="B81" s="156" t="s">
        <v>428</v>
      </c>
      <c r="C81" s="86" t="s">
        <v>437</v>
      </c>
      <c r="D81" s="89" t="s">
        <v>225</v>
      </c>
      <c r="E81" s="88" t="s">
        <v>158</v>
      </c>
      <c r="F81" s="89">
        <v>3.5</v>
      </c>
      <c r="G81" s="86" t="s">
        <v>438</v>
      </c>
      <c r="H81" s="153"/>
      <c r="I81" s="71"/>
      <c r="O81" s="196" t="s">
        <v>436</v>
      </c>
      <c r="P81" s="197" t="s">
        <v>447</v>
      </c>
      <c r="Q81" s="196" t="s">
        <v>158</v>
      </c>
    </row>
    <row r="82" spans="1:17" ht="20.100000000000001" customHeight="1" x14ac:dyDescent="0.25">
      <c r="A82" s="71"/>
      <c r="B82" s="156" t="s">
        <v>256</v>
      </c>
      <c r="C82" s="86" t="s">
        <v>257</v>
      </c>
      <c r="D82" s="89" t="s">
        <v>225</v>
      </c>
      <c r="E82" s="88" t="s">
        <v>158</v>
      </c>
      <c r="F82" s="89">
        <v>3</v>
      </c>
      <c r="G82" s="86" t="s">
        <v>255</v>
      </c>
      <c r="H82" s="153"/>
      <c r="I82" s="71"/>
    </row>
    <row r="83" spans="1:17" ht="20.100000000000001" customHeight="1" x14ac:dyDescent="0.25">
      <c r="A83" s="71"/>
      <c r="B83" s="156" t="s">
        <v>258</v>
      </c>
      <c r="C83" s="86" t="s">
        <v>259</v>
      </c>
      <c r="D83" s="89" t="s">
        <v>225</v>
      </c>
      <c r="E83" s="88" t="s">
        <v>148</v>
      </c>
      <c r="F83" s="89">
        <v>4</v>
      </c>
      <c r="G83" s="86" t="s">
        <v>439</v>
      </c>
      <c r="H83" s="153"/>
      <c r="I83" s="71"/>
    </row>
    <row r="84" spans="1:17" ht="20.100000000000001" customHeight="1" x14ac:dyDescent="0.25">
      <c r="A84" s="71"/>
      <c r="B84" s="156" t="s">
        <v>422</v>
      </c>
      <c r="C84" s="86" t="s">
        <v>440</v>
      </c>
      <c r="D84" s="89" t="s">
        <v>225</v>
      </c>
      <c r="E84" s="88" t="s">
        <v>148</v>
      </c>
      <c r="F84" s="89">
        <v>3.5</v>
      </c>
      <c r="G84" s="86" t="s">
        <v>441</v>
      </c>
      <c r="H84" s="153"/>
      <c r="I84" s="71"/>
    </row>
    <row r="85" spans="1:17" ht="20.100000000000001" customHeight="1" x14ac:dyDescent="0.25">
      <c r="A85" s="71"/>
      <c r="B85" s="156" t="s">
        <v>446</v>
      </c>
      <c r="C85" s="86" t="s">
        <v>260</v>
      </c>
      <c r="D85" s="89" t="s">
        <v>225</v>
      </c>
      <c r="E85" s="88" t="s">
        <v>158</v>
      </c>
      <c r="F85" s="89">
        <v>4</v>
      </c>
      <c r="G85" s="86" t="s">
        <v>258</v>
      </c>
      <c r="H85" s="202" t="s">
        <v>442</v>
      </c>
      <c r="I85" s="71"/>
    </row>
    <row r="86" spans="1:17" ht="20.100000000000001" customHeight="1" x14ac:dyDescent="0.25">
      <c r="A86" s="71"/>
      <c r="B86" s="156" t="s">
        <v>261</v>
      </c>
      <c r="C86" s="86" t="s">
        <v>262</v>
      </c>
      <c r="D86" s="157" t="s">
        <v>238</v>
      </c>
      <c r="E86" s="157" t="s">
        <v>238</v>
      </c>
      <c r="F86" s="89">
        <v>3.25</v>
      </c>
      <c r="G86" s="86" t="s">
        <v>263</v>
      </c>
      <c r="H86" s="153"/>
      <c r="I86" s="71"/>
    </row>
    <row r="87" spans="1:17" ht="20.100000000000001" customHeight="1" x14ac:dyDescent="0.25">
      <c r="A87" s="71"/>
      <c r="B87" s="156" t="s">
        <v>264</v>
      </c>
      <c r="C87" s="86" t="s">
        <v>443</v>
      </c>
      <c r="D87" s="89" t="s">
        <v>232</v>
      </c>
      <c r="E87" s="88" t="s">
        <v>148</v>
      </c>
      <c r="F87" s="89">
        <v>3.5</v>
      </c>
      <c r="G87" s="86" t="s">
        <v>265</v>
      </c>
      <c r="H87" s="153"/>
      <c r="I87" s="71"/>
    </row>
    <row r="88" spans="1:17" ht="20.100000000000001" customHeight="1" x14ac:dyDescent="0.25">
      <c r="A88" s="71"/>
      <c r="B88" s="156" t="s">
        <v>266</v>
      </c>
      <c r="C88" s="86" t="s">
        <v>267</v>
      </c>
      <c r="D88" s="89" t="s">
        <v>225</v>
      </c>
      <c r="E88" s="88" t="s">
        <v>158</v>
      </c>
      <c r="F88" s="89">
        <v>3.5</v>
      </c>
      <c r="G88" s="86" t="s">
        <v>246</v>
      </c>
      <c r="H88" s="153"/>
      <c r="I88" s="71"/>
    </row>
    <row r="89" spans="1:17" ht="20.100000000000001" customHeight="1" x14ac:dyDescent="0.25">
      <c r="A89" s="71"/>
      <c r="B89" s="156" t="s">
        <v>268</v>
      </c>
      <c r="C89" s="86" t="s">
        <v>269</v>
      </c>
      <c r="D89" s="89" t="s">
        <v>225</v>
      </c>
      <c r="E89" s="88" t="s">
        <v>158</v>
      </c>
      <c r="F89" s="89">
        <v>3</v>
      </c>
      <c r="G89" s="86" t="s">
        <v>270</v>
      </c>
      <c r="H89" s="158"/>
      <c r="I89" s="71"/>
    </row>
    <row r="90" spans="1:17" ht="20.100000000000001" customHeight="1" x14ac:dyDescent="0.25">
      <c r="A90" s="71"/>
      <c r="B90" s="156" t="s">
        <v>271</v>
      </c>
      <c r="C90" s="86" t="s">
        <v>272</v>
      </c>
      <c r="D90" s="89" t="s">
        <v>225</v>
      </c>
      <c r="E90" s="88" t="s">
        <v>158</v>
      </c>
      <c r="F90" s="89">
        <v>3.5</v>
      </c>
      <c r="G90" s="86" t="s">
        <v>273</v>
      </c>
      <c r="H90" s="158"/>
      <c r="I90" s="71"/>
    </row>
    <row r="91" spans="1:17" ht="20.100000000000001" customHeight="1" x14ac:dyDescent="0.25">
      <c r="A91" s="71"/>
      <c r="B91" s="156" t="s">
        <v>274</v>
      </c>
      <c r="C91" s="86" t="s">
        <v>275</v>
      </c>
      <c r="D91" s="89" t="s">
        <v>225</v>
      </c>
      <c r="E91" s="88" t="s">
        <v>158</v>
      </c>
      <c r="F91" s="89">
        <v>3.5</v>
      </c>
      <c r="G91" s="86" t="s">
        <v>276</v>
      </c>
      <c r="H91" s="158"/>
      <c r="I91" s="71"/>
    </row>
    <row r="92" spans="1:17" ht="20.100000000000001" customHeight="1" x14ac:dyDescent="0.25">
      <c r="A92" s="71"/>
      <c r="B92" s="156" t="s">
        <v>277</v>
      </c>
      <c r="C92" s="86" t="s">
        <v>278</v>
      </c>
      <c r="D92" s="89" t="s">
        <v>232</v>
      </c>
      <c r="E92" s="88" t="s">
        <v>148</v>
      </c>
      <c r="F92" s="89">
        <v>3</v>
      </c>
      <c r="G92" s="86" t="s">
        <v>279</v>
      </c>
      <c r="H92" s="158"/>
      <c r="I92" s="71"/>
    </row>
    <row r="93" spans="1:17" ht="20.100000000000001" customHeight="1" x14ac:dyDescent="0.25">
      <c r="A93" s="71"/>
      <c r="B93" s="156" t="s">
        <v>382</v>
      </c>
      <c r="C93" s="86" t="s">
        <v>383</v>
      </c>
      <c r="D93" s="89" t="s">
        <v>225</v>
      </c>
      <c r="E93" s="88" t="s">
        <v>148</v>
      </c>
      <c r="F93" s="89">
        <v>3.5</v>
      </c>
      <c r="G93" s="86" t="s">
        <v>444</v>
      </c>
      <c r="H93" s="153" t="s">
        <v>385</v>
      </c>
      <c r="I93" s="71"/>
    </row>
    <row r="94" spans="1:17" ht="20.100000000000001" customHeight="1" x14ac:dyDescent="0.25">
      <c r="A94" s="71"/>
      <c r="B94" s="156" t="s">
        <v>280</v>
      </c>
      <c r="C94" s="86" t="s">
        <v>281</v>
      </c>
      <c r="D94" s="157" t="s">
        <v>238</v>
      </c>
      <c r="E94" s="157" t="s">
        <v>238</v>
      </c>
      <c r="F94" s="89">
        <v>3</v>
      </c>
      <c r="G94" s="86" t="s">
        <v>282</v>
      </c>
      <c r="H94" s="158"/>
      <c r="I94" s="71"/>
    </row>
    <row r="95" spans="1:17" ht="20.100000000000001" customHeight="1" x14ac:dyDescent="0.25">
      <c r="A95" s="71"/>
      <c r="B95" s="156" t="s">
        <v>283</v>
      </c>
      <c r="C95" s="86" t="s">
        <v>284</v>
      </c>
      <c r="D95" s="89"/>
      <c r="E95" s="88" t="s">
        <v>158</v>
      </c>
      <c r="F95" s="89">
        <v>3.75</v>
      </c>
      <c r="G95" s="86" t="s">
        <v>282</v>
      </c>
      <c r="H95" s="158"/>
      <c r="I95" s="71"/>
    </row>
    <row r="96" spans="1:17" ht="20.100000000000001" customHeight="1" thickBot="1" x14ac:dyDescent="0.3">
      <c r="A96" s="71"/>
      <c r="B96" s="156" t="s">
        <v>285</v>
      </c>
      <c r="C96" s="86" t="s">
        <v>286</v>
      </c>
      <c r="D96" s="89" t="s">
        <v>235</v>
      </c>
      <c r="E96" s="88" t="s">
        <v>287</v>
      </c>
      <c r="F96" s="89">
        <v>3.5</v>
      </c>
      <c r="G96" s="86" t="s">
        <v>445</v>
      </c>
      <c r="H96" s="158"/>
      <c r="I96" s="71"/>
    </row>
    <row r="97" spans="1:9" ht="20.100000000000001" customHeight="1" thickTop="1" thickBot="1" x14ac:dyDescent="0.25">
      <c r="A97" s="71"/>
      <c r="B97" s="224"/>
      <c r="C97" s="225"/>
      <c r="D97" s="225"/>
      <c r="E97" s="225"/>
      <c r="F97" s="225"/>
      <c r="G97" s="225"/>
      <c r="H97" s="226"/>
      <c r="I97" s="71"/>
    </row>
    <row r="98" spans="1:9" ht="20.100000000000001" customHeight="1" thickTop="1" thickBot="1" x14ac:dyDescent="0.35">
      <c r="A98" s="71"/>
      <c r="B98" s="147" t="s">
        <v>288</v>
      </c>
      <c r="C98" s="148"/>
      <c r="D98" s="159"/>
      <c r="E98" s="159"/>
      <c r="F98" s="159"/>
      <c r="G98" s="148"/>
      <c r="H98" s="150"/>
      <c r="I98" s="71"/>
    </row>
    <row r="99" spans="1:9" ht="20.100000000000001" customHeight="1" thickTop="1" thickBot="1" x14ac:dyDescent="0.3">
      <c r="A99" s="71"/>
      <c r="B99" s="115" t="s">
        <v>138</v>
      </c>
      <c r="C99" s="77"/>
      <c r="D99" s="79" t="s">
        <v>225</v>
      </c>
      <c r="E99" s="79" t="s">
        <v>208</v>
      </c>
      <c r="F99" s="79" t="s">
        <v>141</v>
      </c>
      <c r="G99" s="79" t="s">
        <v>142</v>
      </c>
      <c r="H99" s="125" t="s">
        <v>143</v>
      </c>
      <c r="I99" s="71"/>
    </row>
    <row r="100" spans="1:9" ht="20.100000000000001" customHeight="1" thickTop="1" x14ac:dyDescent="0.25">
      <c r="A100" s="71"/>
      <c r="B100" s="82" t="s">
        <v>337</v>
      </c>
      <c r="C100" s="82" t="s">
        <v>338</v>
      </c>
      <c r="D100" s="83"/>
      <c r="E100" s="83" t="s">
        <v>158</v>
      </c>
      <c r="F100" s="83">
        <v>3.5</v>
      </c>
      <c r="G100" s="82" t="s">
        <v>339</v>
      </c>
      <c r="H100" s="161"/>
      <c r="I100" s="71"/>
    </row>
    <row r="101" spans="1:9" ht="26.25" x14ac:dyDescent="0.25">
      <c r="A101" s="71"/>
      <c r="B101" s="86" t="s">
        <v>340</v>
      </c>
      <c r="C101" s="103" t="s">
        <v>341</v>
      </c>
      <c r="D101" s="157" t="s">
        <v>238</v>
      </c>
      <c r="E101" s="157" t="s">
        <v>238</v>
      </c>
      <c r="F101" s="88">
        <v>3.5</v>
      </c>
      <c r="G101" s="86" t="s">
        <v>342</v>
      </c>
      <c r="H101" s="153" t="s">
        <v>343</v>
      </c>
      <c r="I101" s="71"/>
    </row>
    <row r="102" spans="1:9" ht="20.100000000000001" customHeight="1" x14ac:dyDescent="0.25">
      <c r="A102" s="71"/>
      <c r="B102" s="154" t="s">
        <v>343</v>
      </c>
      <c r="C102" s="86" t="s">
        <v>344</v>
      </c>
      <c r="D102" s="88" t="s">
        <v>235</v>
      </c>
      <c r="E102" s="88" t="s">
        <v>158</v>
      </c>
      <c r="F102" s="88">
        <v>4.5</v>
      </c>
      <c r="G102" s="86" t="s">
        <v>345</v>
      </c>
      <c r="H102" s="153" t="s">
        <v>366</v>
      </c>
      <c r="I102" s="71"/>
    </row>
    <row r="103" spans="1:9" ht="20.100000000000001" customHeight="1" x14ac:dyDescent="0.25">
      <c r="A103" s="71"/>
      <c r="B103" s="160" t="s">
        <v>289</v>
      </c>
      <c r="C103" s="82" t="s">
        <v>290</v>
      </c>
      <c r="D103" s="83"/>
      <c r="E103" s="83" t="s">
        <v>158</v>
      </c>
      <c r="F103" s="83">
        <v>3.5</v>
      </c>
      <c r="G103" s="84"/>
      <c r="H103" s="161"/>
      <c r="I103" s="71"/>
    </row>
    <row r="104" spans="1:9" ht="20.100000000000001" customHeight="1" x14ac:dyDescent="0.25">
      <c r="A104" s="71"/>
      <c r="B104" s="154" t="s">
        <v>291</v>
      </c>
      <c r="C104" s="86" t="s">
        <v>292</v>
      </c>
      <c r="D104" s="88"/>
      <c r="E104" s="88"/>
      <c r="F104" s="88">
        <v>3</v>
      </c>
      <c r="G104" s="90"/>
      <c r="H104" s="153"/>
      <c r="I104" s="71"/>
    </row>
    <row r="105" spans="1:9" ht="20.100000000000001" customHeight="1" x14ac:dyDescent="0.25">
      <c r="A105" s="71"/>
      <c r="B105" s="154" t="s">
        <v>293</v>
      </c>
      <c r="C105" s="86" t="s">
        <v>294</v>
      </c>
      <c r="D105" s="88"/>
      <c r="E105" s="88"/>
      <c r="F105" s="88">
        <v>3</v>
      </c>
      <c r="G105" s="90"/>
      <c r="H105" s="153"/>
      <c r="I105" s="71"/>
    </row>
    <row r="106" spans="1:9" ht="20.100000000000001" customHeight="1" x14ac:dyDescent="0.25">
      <c r="A106" s="71"/>
      <c r="B106" s="154" t="s">
        <v>295</v>
      </c>
      <c r="C106" s="86" t="s">
        <v>296</v>
      </c>
      <c r="D106" s="88"/>
      <c r="E106" s="88"/>
      <c r="F106" s="88">
        <v>3.5</v>
      </c>
      <c r="G106" s="90"/>
      <c r="H106" s="153"/>
      <c r="I106" s="71"/>
    </row>
    <row r="107" spans="1:9" ht="20.100000000000001" customHeight="1" x14ac:dyDescent="0.25">
      <c r="A107" s="71"/>
      <c r="B107" s="154" t="s">
        <v>297</v>
      </c>
      <c r="C107" s="86" t="s">
        <v>298</v>
      </c>
      <c r="D107" s="88"/>
      <c r="E107" s="88"/>
      <c r="F107" s="88">
        <v>3</v>
      </c>
      <c r="G107" s="90" t="s">
        <v>299</v>
      </c>
      <c r="H107" s="153"/>
      <c r="I107" s="71"/>
    </row>
    <row r="108" spans="1:9" ht="20.100000000000001" customHeight="1" x14ac:dyDescent="0.25">
      <c r="A108" s="71"/>
      <c r="B108" s="154" t="s">
        <v>300</v>
      </c>
      <c r="C108" s="86" t="s">
        <v>301</v>
      </c>
      <c r="D108" s="88"/>
      <c r="E108" s="88"/>
      <c r="F108" s="88">
        <v>3.5</v>
      </c>
      <c r="G108" s="90" t="s">
        <v>302</v>
      </c>
      <c r="H108" s="153"/>
      <c r="I108" s="71"/>
    </row>
    <row r="109" spans="1:9" ht="20.100000000000001" customHeight="1" x14ac:dyDescent="0.25">
      <c r="A109" s="71"/>
      <c r="B109" s="154" t="s">
        <v>303</v>
      </c>
      <c r="C109" s="86" t="s">
        <v>304</v>
      </c>
      <c r="D109" s="88"/>
      <c r="E109" s="88"/>
      <c r="F109" s="88">
        <v>4</v>
      </c>
      <c r="G109" s="90"/>
      <c r="H109" s="153"/>
      <c r="I109" s="71"/>
    </row>
    <row r="110" spans="1:9" ht="20.100000000000001" customHeight="1" x14ac:dyDescent="0.25">
      <c r="A110" s="71"/>
      <c r="B110" s="154" t="s">
        <v>305</v>
      </c>
      <c r="C110" s="86" t="s">
        <v>306</v>
      </c>
      <c r="D110" s="88"/>
      <c r="E110" s="88"/>
      <c r="F110" s="88">
        <v>3.5</v>
      </c>
      <c r="G110" s="90" t="s">
        <v>307</v>
      </c>
      <c r="H110" s="153"/>
      <c r="I110" s="71"/>
    </row>
    <row r="111" spans="1:9" ht="20.100000000000001" customHeight="1" x14ac:dyDescent="0.25">
      <c r="A111" s="71"/>
      <c r="B111" s="154" t="s">
        <v>308</v>
      </c>
      <c r="C111" s="86" t="s">
        <v>309</v>
      </c>
      <c r="D111" s="88"/>
      <c r="E111" s="88"/>
      <c r="F111" s="88">
        <v>3</v>
      </c>
      <c r="G111" s="90"/>
      <c r="H111" s="153"/>
      <c r="I111" s="71"/>
    </row>
    <row r="112" spans="1:9" ht="20.100000000000001" customHeight="1" x14ac:dyDescent="0.25">
      <c r="A112" s="71"/>
      <c r="B112" s="154" t="s">
        <v>310</v>
      </c>
      <c r="C112" s="86" t="s">
        <v>311</v>
      </c>
      <c r="D112" s="88"/>
      <c r="E112" s="88"/>
      <c r="F112" s="88">
        <v>3</v>
      </c>
      <c r="G112" s="90" t="s">
        <v>307</v>
      </c>
      <c r="H112" s="153"/>
      <c r="I112" s="71"/>
    </row>
    <row r="113" spans="1:9" ht="20.100000000000001" customHeight="1" x14ac:dyDescent="0.25">
      <c r="A113" s="71"/>
      <c r="B113" s="154" t="s">
        <v>312</v>
      </c>
      <c r="C113" s="86" t="s">
        <v>313</v>
      </c>
      <c r="D113" s="88"/>
      <c r="E113" s="88"/>
      <c r="F113" s="88">
        <v>3</v>
      </c>
      <c r="G113" s="90" t="s">
        <v>314</v>
      </c>
      <c r="H113" s="153"/>
      <c r="I113" s="71"/>
    </row>
    <row r="114" spans="1:9" ht="20.100000000000001" customHeight="1" x14ac:dyDescent="0.25">
      <c r="A114" s="71"/>
      <c r="B114" s="154" t="s">
        <v>315</v>
      </c>
      <c r="C114" s="86" t="s">
        <v>316</v>
      </c>
      <c r="D114" s="88"/>
      <c r="E114" s="88"/>
      <c r="F114" s="88">
        <v>3</v>
      </c>
      <c r="G114" s="90"/>
      <c r="H114" s="153"/>
      <c r="I114" s="71"/>
    </row>
    <row r="115" spans="1:9" ht="20.100000000000001" customHeight="1" x14ac:dyDescent="0.25">
      <c r="A115" s="71"/>
      <c r="B115" s="154" t="s">
        <v>317</v>
      </c>
      <c r="C115" s="86" t="s">
        <v>318</v>
      </c>
      <c r="D115" s="88"/>
      <c r="E115" s="88"/>
      <c r="F115" s="88">
        <v>3.5</v>
      </c>
      <c r="G115" s="90" t="s">
        <v>319</v>
      </c>
      <c r="H115" s="153"/>
      <c r="I115" s="162"/>
    </row>
    <row r="116" spans="1:9" ht="20.100000000000001" customHeight="1" x14ac:dyDescent="0.25">
      <c r="A116" s="71"/>
      <c r="B116" s="154" t="s">
        <v>320</v>
      </c>
      <c r="C116" s="86" t="s">
        <v>321</v>
      </c>
      <c r="D116" s="88"/>
      <c r="E116" s="88"/>
      <c r="F116" s="88">
        <v>3.5</v>
      </c>
      <c r="G116" s="90" t="s">
        <v>322</v>
      </c>
      <c r="H116" s="153"/>
      <c r="I116" s="71"/>
    </row>
    <row r="117" spans="1:9" ht="20.100000000000001" customHeight="1" x14ac:dyDescent="0.25">
      <c r="A117" s="71"/>
      <c r="B117" s="154" t="s">
        <v>323</v>
      </c>
      <c r="C117" s="86" t="s">
        <v>324</v>
      </c>
      <c r="D117" s="88"/>
      <c r="E117" s="88"/>
      <c r="F117" s="88">
        <v>3.5</v>
      </c>
      <c r="G117" s="90"/>
      <c r="H117" s="153"/>
      <c r="I117" s="71"/>
    </row>
    <row r="118" spans="1:9" ht="15.75" x14ac:dyDescent="0.25">
      <c r="A118" s="71"/>
      <c r="B118" s="154" t="s">
        <v>325</v>
      </c>
      <c r="C118" s="86" t="s">
        <v>326</v>
      </c>
      <c r="D118" s="88"/>
      <c r="E118" s="88"/>
      <c r="F118" s="88">
        <v>3.5</v>
      </c>
      <c r="G118" s="90"/>
      <c r="H118" s="153"/>
      <c r="I118" s="71"/>
    </row>
    <row r="119" spans="1:9" ht="20.100000000000001" customHeight="1" x14ac:dyDescent="0.25">
      <c r="A119" s="71"/>
      <c r="B119" s="154" t="s">
        <v>327</v>
      </c>
      <c r="C119" s="86" t="s">
        <v>328</v>
      </c>
      <c r="D119" s="88"/>
      <c r="E119" s="88"/>
      <c r="F119" s="88">
        <v>3.5</v>
      </c>
      <c r="G119" s="90"/>
      <c r="H119" s="153"/>
      <c r="I119" s="71"/>
    </row>
    <row r="120" spans="1:9" ht="15.75" x14ac:dyDescent="0.25">
      <c r="A120" s="71"/>
      <c r="B120" s="154" t="s">
        <v>329</v>
      </c>
      <c r="C120" s="86" t="s">
        <v>330</v>
      </c>
      <c r="D120" s="88"/>
      <c r="E120" s="88"/>
      <c r="F120" s="88">
        <v>3.5</v>
      </c>
      <c r="G120" s="90" t="s">
        <v>331</v>
      </c>
      <c r="H120" s="153"/>
      <c r="I120" s="71"/>
    </row>
    <row r="121" spans="1:9" ht="15.75" x14ac:dyDescent="0.25">
      <c r="A121" s="71"/>
      <c r="B121" s="154" t="s">
        <v>332</v>
      </c>
      <c r="C121" s="86" t="s">
        <v>333</v>
      </c>
      <c r="D121" s="88"/>
      <c r="E121" s="88"/>
      <c r="F121" s="88">
        <v>3.5</v>
      </c>
      <c r="G121" s="90"/>
      <c r="H121" s="153"/>
      <c r="I121" s="71"/>
    </row>
    <row r="122" spans="1:9" ht="15.75" x14ac:dyDescent="0.25">
      <c r="A122" s="71"/>
      <c r="B122" s="154" t="s">
        <v>334</v>
      </c>
      <c r="C122" s="86" t="s">
        <v>335</v>
      </c>
      <c r="D122" s="88"/>
      <c r="E122" s="88"/>
      <c r="F122" s="88">
        <v>3.5</v>
      </c>
      <c r="G122" s="90" t="s">
        <v>336</v>
      </c>
      <c r="H122" s="153"/>
      <c r="I122" s="71"/>
    </row>
  </sheetData>
  <mergeCells count="13">
    <mergeCell ref="B97:H97"/>
    <mergeCell ref="C48:E48"/>
    <mergeCell ref="B54:H54"/>
    <mergeCell ref="B66:H66"/>
    <mergeCell ref="K67:Q67"/>
    <mergeCell ref="K68:M68"/>
    <mergeCell ref="O68:Q68"/>
    <mergeCell ref="C35:E35"/>
    <mergeCell ref="B1:H1"/>
    <mergeCell ref="B2:H2"/>
    <mergeCell ref="B3:H3"/>
    <mergeCell ref="C19:E19"/>
    <mergeCell ref="B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73</vt:i4>
      </vt:variant>
    </vt:vector>
  </HeadingPairs>
  <TitlesOfParts>
    <vt:vector size="77" baseType="lpstr">
      <vt:lpstr>ElecEng</vt:lpstr>
      <vt:lpstr>Course Units</vt:lpstr>
      <vt:lpstr>Course Summ 2025-26</vt:lpstr>
      <vt:lpstr>Course Summ 2024-25</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2025-08-07T18:06:00Z</dcterms:modified>
</cp:coreProperties>
</file>